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Письма 2019 года\"/>
    </mc:Choice>
  </mc:AlternateContent>
  <bookViews>
    <workbookView xWindow="165" yWindow="600" windowWidth="4815" windowHeight="4860" tabRatio="667"/>
  </bookViews>
  <sheets>
    <sheet name="Приложение № 1" sheetId="12" r:id="rId1"/>
    <sheet name="СМАРТ" sheetId="13" r:id="rId2"/>
    <sheet name="Лист1" sheetId="14" r:id="rId3"/>
  </sheets>
  <definedNames>
    <definedName name="_xlnm.Print_Area" localSheetId="2">Лист1!$A$1:$E$3528</definedName>
  </definedNames>
  <calcPr calcId="162913"/>
</workbook>
</file>

<file path=xl/calcChain.xml><?xml version="1.0" encoding="utf-8"?>
<calcChain xmlns="http://schemas.openxmlformats.org/spreadsheetml/2006/main">
  <c r="Q16" i="12" l="1"/>
  <c r="P16" i="12"/>
  <c r="O40" i="12"/>
  <c r="M16" i="12"/>
  <c r="Q182" i="12"/>
  <c r="Q177" i="12" s="1"/>
  <c r="R182" i="12"/>
  <c r="R177" i="12"/>
  <c r="S182" i="12"/>
  <c r="S177" i="12"/>
  <c r="T182" i="12"/>
  <c r="T177" i="12"/>
  <c r="U182" i="12"/>
  <c r="V182" i="12"/>
  <c r="V177" i="12" s="1"/>
  <c r="W182" i="12"/>
  <c r="W177" i="12" s="1"/>
  <c r="X182" i="12"/>
  <c r="P182" i="12"/>
  <c r="O182" i="12"/>
  <c r="M177" i="12"/>
  <c r="P177" i="12"/>
  <c r="X177" i="12"/>
  <c r="N182" i="12"/>
  <c r="N177" i="12"/>
  <c r="M182" i="12"/>
  <c r="Y182" i="12"/>
  <c r="Y197" i="12"/>
  <c r="Y198" i="12"/>
  <c r="Y199" i="12"/>
  <c r="Y196" i="12" s="1"/>
  <c r="Y44" i="12"/>
  <c r="Y45" i="12"/>
  <c r="Y46" i="12"/>
  <c r="Y41" i="12" s="1"/>
  <c r="Y40" i="12" s="1"/>
  <c r="N59" i="12"/>
  <c r="M59" i="12"/>
  <c r="P251" i="12"/>
  <c r="P245" i="12" s="1"/>
  <c r="O251" i="12"/>
  <c r="O245" i="12" s="1"/>
  <c r="N251" i="12"/>
  <c r="N245" i="12" s="1"/>
  <c r="Y130" i="12"/>
  <c r="R59" i="12"/>
  <c r="Y77" i="12"/>
  <c r="Y78" i="12"/>
  <c r="Y64" i="12"/>
  <c r="Y65" i="12"/>
  <c r="Y66" i="12"/>
  <c r="Y67" i="12"/>
  <c r="Y68" i="12"/>
  <c r="Y69" i="12"/>
  <c r="Y79" i="12"/>
  <c r="Y80" i="12"/>
  <c r="Y88" i="12"/>
  <c r="Y89" i="12"/>
  <c r="Y90" i="12"/>
  <c r="Y97" i="12"/>
  <c r="Y98" i="12"/>
  <c r="Y99" i="12"/>
  <c r="Y100" i="12"/>
  <c r="Y109" i="12"/>
  <c r="Y113" i="12"/>
  <c r="Y114" i="12"/>
  <c r="Y120" i="12"/>
  <c r="Y121" i="12"/>
  <c r="Y129" i="12"/>
  <c r="U59" i="12"/>
  <c r="V59" i="12"/>
  <c r="W59" i="12"/>
  <c r="X59" i="12"/>
  <c r="T59" i="12"/>
  <c r="S59" i="12"/>
  <c r="N16" i="12"/>
  <c r="N19" i="12"/>
  <c r="Q251" i="12"/>
  <c r="Q245" i="12"/>
  <c r="T19" i="12"/>
  <c r="U19" i="12"/>
  <c r="V19" i="12"/>
  <c r="W19" i="12"/>
  <c r="X19" i="12"/>
  <c r="S19" i="12"/>
  <c r="T16" i="12"/>
  <c r="R19" i="12"/>
  <c r="R16" i="12"/>
  <c r="P19" i="12"/>
  <c r="Q19" i="12"/>
  <c r="O19" i="12"/>
  <c r="O16" i="12"/>
  <c r="Q59" i="12"/>
  <c r="P59" i="12"/>
  <c r="O59" i="12"/>
  <c r="R63" i="12"/>
  <c r="N63" i="12"/>
  <c r="O63" i="12"/>
  <c r="P63" i="12"/>
  <c r="Q63" i="12"/>
  <c r="S63" i="12"/>
  <c r="T63" i="12"/>
  <c r="U63" i="12"/>
  <c r="V63" i="12"/>
  <c r="W63" i="12"/>
  <c r="X63" i="12"/>
  <c r="Q87" i="12"/>
  <c r="R87" i="12"/>
  <c r="S87" i="12"/>
  <c r="T87" i="12"/>
  <c r="U87" i="12"/>
  <c r="V87" i="12"/>
  <c r="W87" i="12"/>
  <c r="X87" i="12"/>
  <c r="P87" i="12"/>
  <c r="N87" i="12"/>
  <c r="O87" i="12"/>
  <c r="Y115" i="12"/>
  <c r="N112" i="12"/>
  <c r="O112" i="12"/>
  <c r="P112" i="12"/>
  <c r="Q112" i="12"/>
  <c r="R112" i="12"/>
  <c r="S112" i="12"/>
  <c r="T112" i="12"/>
  <c r="U112" i="12"/>
  <c r="V112" i="12"/>
  <c r="W112" i="12"/>
  <c r="X112" i="12"/>
  <c r="M112" i="12"/>
  <c r="N187" i="12"/>
  <c r="O187" i="12"/>
  <c r="P187" i="12"/>
  <c r="Q187" i="12"/>
  <c r="R187" i="12"/>
  <c r="S187" i="12"/>
  <c r="T187" i="12"/>
  <c r="U187" i="12"/>
  <c r="V187" i="12"/>
  <c r="W187" i="12"/>
  <c r="X187" i="12"/>
  <c r="M187" i="12"/>
  <c r="Y188" i="12"/>
  <c r="Y189" i="12"/>
  <c r="N202" i="12"/>
  <c r="O202" i="12"/>
  <c r="P202" i="12"/>
  <c r="Q202" i="12"/>
  <c r="R202" i="12"/>
  <c r="S202" i="12"/>
  <c r="T202" i="12"/>
  <c r="U202" i="12"/>
  <c r="V202" i="12"/>
  <c r="W202" i="12"/>
  <c r="X202" i="12"/>
  <c r="Y203" i="12"/>
  <c r="Y204" i="12"/>
  <c r="N211" i="12"/>
  <c r="O211" i="12"/>
  <c r="Q211" i="12"/>
  <c r="R211" i="12"/>
  <c r="S211" i="12"/>
  <c r="T211" i="12"/>
  <c r="U211" i="12"/>
  <c r="V211" i="12"/>
  <c r="W211" i="12"/>
  <c r="X211" i="12"/>
  <c r="M211" i="12"/>
  <c r="Y212" i="12"/>
  <c r="Y213" i="12"/>
  <c r="N216" i="12"/>
  <c r="O216" i="12"/>
  <c r="P216" i="12"/>
  <c r="Q216" i="12"/>
  <c r="R216" i="12"/>
  <c r="S216" i="12"/>
  <c r="T216" i="12"/>
  <c r="U216" i="12"/>
  <c r="V216" i="12"/>
  <c r="W216" i="12"/>
  <c r="X216" i="12"/>
  <c r="M216" i="12"/>
  <c r="Y217" i="12"/>
  <c r="Y218" i="12"/>
  <c r="Y227" i="12"/>
  <c r="N225" i="12"/>
  <c r="O225" i="12"/>
  <c r="P225" i="12"/>
  <c r="Q225" i="12"/>
  <c r="M225" i="12"/>
  <c r="Q259" i="12"/>
  <c r="R259" i="12"/>
  <c r="Y261" i="12"/>
  <c r="S266" i="12"/>
  <c r="R266" i="12"/>
  <c r="N259" i="12"/>
  <c r="O259" i="12"/>
  <c r="P259" i="12"/>
  <c r="S259" i="12"/>
  <c r="T259" i="12"/>
  <c r="U259" i="12"/>
  <c r="V259" i="12"/>
  <c r="W259" i="12"/>
  <c r="X259" i="12"/>
  <c r="M259" i="12"/>
  <c r="R251" i="12"/>
  <c r="N266" i="12"/>
  <c r="M266" i="12"/>
  <c r="O266" i="12"/>
  <c r="P266" i="12"/>
  <c r="Q266" i="12"/>
  <c r="Y268" i="12"/>
  <c r="N276" i="12"/>
  <c r="O276" i="12"/>
  <c r="P276" i="12"/>
  <c r="Q276" i="12"/>
  <c r="R276" i="12"/>
  <c r="S276" i="12"/>
  <c r="T276" i="12"/>
  <c r="U276" i="12"/>
  <c r="V276" i="12"/>
  <c r="W276" i="12"/>
  <c r="X276" i="12"/>
  <c r="M276" i="12"/>
  <c r="Y278" i="12"/>
  <c r="T287" i="12"/>
  <c r="U287" i="12"/>
  <c r="V287" i="12"/>
  <c r="W287" i="12"/>
  <c r="X287" i="12"/>
  <c r="R287" i="12"/>
  <c r="S287" i="12"/>
  <c r="Y289" i="12"/>
  <c r="R138" i="12"/>
  <c r="Y144" i="12"/>
  <c r="R18" i="12"/>
  <c r="R143" i="12"/>
  <c r="U16" i="12"/>
  <c r="V16" i="12"/>
  <c r="W16" i="12"/>
  <c r="X16" i="12"/>
  <c r="S16" i="12"/>
  <c r="Y260" i="12"/>
  <c r="R122" i="12"/>
  <c r="R119" i="12" s="1"/>
  <c r="Y277" i="12"/>
  <c r="D7" i="14"/>
  <c r="D8" i="14"/>
  <c r="D9" i="14"/>
  <c r="D10" i="14"/>
  <c r="D11" i="14"/>
  <c r="D12" i="14"/>
  <c r="D13" i="14"/>
  <c r="D14" i="14"/>
  <c r="D16" i="14"/>
  <c r="D17" i="14"/>
  <c r="D18" i="14"/>
  <c r="D19" i="14"/>
  <c r="D20" i="14"/>
  <c r="D21" i="14"/>
  <c r="D22" i="14"/>
  <c r="D23" i="14"/>
  <c r="D24" i="14"/>
  <c r="D25" i="14"/>
  <c r="D26" i="14"/>
  <c r="D32" i="14"/>
  <c r="D31" i="14" s="1"/>
  <c r="D49" i="14"/>
  <c r="D50" i="14"/>
  <c r="D51" i="14"/>
  <c r="D46" i="14" s="1"/>
  <c r="D53" i="14"/>
  <c r="D65" i="14"/>
  <c r="D63" i="14"/>
  <c r="D71" i="14"/>
  <c r="D82" i="14"/>
  <c r="D79" i="14" s="1"/>
  <c r="D93" i="14"/>
  <c r="D99" i="14"/>
  <c r="D101" i="14"/>
  <c r="D109" i="14"/>
  <c r="D107" i="14"/>
  <c r="D113" i="14"/>
  <c r="D116" i="14"/>
  <c r="D43" i="14" s="1"/>
  <c r="D42" i="14" s="1"/>
  <c r="D117" i="14"/>
  <c r="D115" i="14"/>
  <c r="D118" i="14"/>
  <c r="D45" i="14"/>
  <c r="D119" i="14"/>
  <c r="D121" i="14"/>
  <c r="D139" i="14"/>
  <c r="D141" i="14"/>
  <c r="D145" i="14"/>
  <c r="D159" i="14"/>
  <c r="D154" i="14"/>
  <c r="D160" i="14"/>
  <c r="D161" i="14"/>
  <c r="D155" i="14" s="1"/>
  <c r="D162" i="14"/>
  <c r="D156" i="14" s="1"/>
  <c r="D164" i="14"/>
  <c r="E166" i="14"/>
  <c r="E170" i="14"/>
  <c r="D177" i="14"/>
  <c r="D185" i="14"/>
  <c r="D189" i="14"/>
  <c r="D197" i="14"/>
  <c r="D201" i="14"/>
  <c r="D214" i="14"/>
  <c r="D215" i="14"/>
  <c r="D217" i="14"/>
  <c r="D210" i="14" s="1"/>
  <c r="D219" i="14"/>
  <c r="D224" i="14"/>
  <c r="D227" i="14"/>
  <c r="D240" i="14"/>
  <c r="E241" i="14"/>
  <c r="D243" i="14"/>
  <c r="D246" i="14"/>
  <c r="E247" i="14"/>
  <c r="D249" i="14"/>
  <c r="E250" i="14"/>
  <c r="E253" i="14"/>
  <c r="D254" i="14"/>
  <c r="D261" i="14"/>
  <c r="D264" i="14"/>
  <c r="G5" i="13"/>
  <c r="G15" i="13"/>
  <c r="G13" i="13"/>
  <c r="G19" i="13"/>
  <c r="G28" i="13"/>
  <c r="G25" i="13" s="1"/>
  <c r="G33" i="13"/>
  <c r="G37" i="13"/>
  <c r="G39" i="13"/>
  <c r="G45" i="13"/>
  <c r="G43" i="13"/>
  <c r="G49" i="13"/>
  <c r="G97" i="13" s="1"/>
  <c r="G51" i="13"/>
  <c r="G59" i="13"/>
  <c r="G61" i="13"/>
  <c r="G63" i="13"/>
  <c r="G70" i="13"/>
  <c r="G74" i="13"/>
  <c r="G78" i="13"/>
  <c r="G84" i="13"/>
  <c r="G89" i="13"/>
  <c r="G92" i="13"/>
  <c r="G95" i="13" s="1"/>
  <c r="G98" i="13"/>
  <c r="G99" i="13"/>
  <c r="G100" i="13"/>
  <c r="G101" i="13" s="1"/>
  <c r="M17" i="12"/>
  <c r="N17" i="12"/>
  <c r="O17" i="12"/>
  <c r="P17" i="12"/>
  <c r="Q17" i="12"/>
  <c r="R17" i="12"/>
  <c r="S17" i="12"/>
  <c r="T17" i="12"/>
  <c r="U17" i="12"/>
  <c r="V17" i="12"/>
  <c r="W17" i="12"/>
  <c r="X17" i="12"/>
  <c r="M18" i="12"/>
  <c r="N18" i="12"/>
  <c r="O18" i="12"/>
  <c r="P18" i="12"/>
  <c r="Q18" i="12"/>
  <c r="S18" i="12"/>
  <c r="T18" i="12"/>
  <c r="U18" i="12"/>
  <c r="V18" i="12"/>
  <c r="W18" i="12"/>
  <c r="X18" i="12"/>
  <c r="M19" i="12"/>
  <c r="Y19" i="12"/>
  <c r="M20" i="12"/>
  <c r="N20" i="12"/>
  <c r="O20" i="12"/>
  <c r="P20" i="12"/>
  <c r="Q20" i="12"/>
  <c r="R20" i="12"/>
  <c r="S20" i="12"/>
  <c r="Y20" i="12" s="1"/>
  <c r="T20" i="12"/>
  <c r="U20" i="12"/>
  <c r="U15" i="12" s="1"/>
  <c r="V20" i="12"/>
  <c r="W20" i="12"/>
  <c r="X20" i="12"/>
  <c r="M21" i="12"/>
  <c r="N21" i="12"/>
  <c r="O21" i="12"/>
  <c r="P21" i="12"/>
  <c r="Q21" i="12"/>
  <c r="R21" i="12"/>
  <c r="Y21" i="12" s="1"/>
  <c r="S21" i="12"/>
  <c r="T21" i="12"/>
  <c r="U21" i="12"/>
  <c r="V21" i="12"/>
  <c r="W21" i="12"/>
  <c r="X21" i="12"/>
  <c r="M22" i="12"/>
  <c r="N22" i="12"/>
  <c r="O22" i="12"/>
  <c r="P22" i="12"/>
  <c r="Y22" i="12" s="1"/>
  <c r="Q22" i="12"/>
  <c r="R22" i="12"/>
  <c r="S22" i="12"/>
  <c r="T22" i="12"/>
  <c r="U22" i="12"/>
  <c r="V22" i="12"/>
  <c r="W22" i="12"/>
  <c r="X22" i="12"/>
  <c r="M23" i="12"/>
  <c r="N23" i="12"/>
  <c r="O23" i="12"/>
  <c r="Y23" i="12" s="1"/>
  <c r="P23" i="12"/>
  <c r="Q23" i="12"/>
  <c r="R23" i="12"/>
  <c r="S23" i="12"/>
  <c r="T23" i="12"/>
  <c r="U23" i="12"/>
  <c r="V23" i="12"/>
  <c r="W23" i="12"/>
  <c r="X23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M28" i="12"/>
  <c r="N28" i="12"/>
  <c r="O28" i="12"/>
  <c r="Y28" i="12" s="1"/>
  <c r="P28" i="12"/>
  <c r="Q28" i="12"/>
  <c r="R28" i="12"/>
  <c r="S28" i="12"/>
  <c r="T28" i="12"/>
  <c r="U28" i="12"/>
  <c r="V28" i="12"/>
  <c r="W28" i="12"/>
  <c r="X28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M30" i="12"/>
  <c r="N30" i="12"/>
  <c r="O30" i="12"/>
  <c r="P30" i="12"/>
  <c r="P24" i="12" s="1"/>
  <c r="Q30" i="12"/>
  <c r="R30" i="12"/>
  <c r="S30" i="12"/>
  <c r="T30" i="12"/>
  <c r="T24" i="12" s="1"/>
  <c r="U30" i="12"/>
  <c r="V30" i="12"/>
  <c r="W30" i="12"/>
  <c r="X30" i="12"/>
  <c r="M31" i="12"/>
  <c r="N31" i="12"/>
  <c r="O31" i="12"/>
  <c r="Y31" i="12" s="1"/>
  <c r="P31" i="12"/>
  <c r="Q31" i="12"/>
  <c r="R31" i="12"/>
  <c r="S31" i="12"/>
  <c r="T31" i="12"/>
  <c r="U31" i="12"/>
  <c r="V31" i="12"/>
  <c r="W31" i="12"/>
  <c r="X31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M34" i="12"/>
  <c r="N34" i="12"/>
  <c r="O34" i="12"/>
  <c r="P34" i="12"/>
  <c r="Y34" i="12" s="1"/>
  <c r="Q34" i="12"/>
  <c r="R34" i="12"/>
  <c r="S34" i="12"/>
  <c r="T34" i="12"/>
  <c r="U34" i="12"/>
  <c r="V34" i="12"/>
  <c r="W34" i="12"/>
  <c r="X34" i="12"/>
  <c r="M35" i="12"/>
  <c r="M24" i="12"/>
  <c r="N35" i="12"/>
  <c r="O35" i="12"/>
  <c r="P35" i="12"/>
  <c r="Q35" i="12"/>
  <c r="R35" i="12"/>
  <c r="Y35" i="12" s="1"/>
  <c r="S35" i="12"/>
  <c r="T35" i="12"/>
  <c r="U35" i="12"/>
  <c r="V35" i="12"/>
  <c r="W35" i="12"/>
  <c r="X35" i="12"/>
  <c r="P36" i="12"/>
  <c r="Y36" i="12"/>
  <c r="N40" i="12"/>
  <c r="R40" i="12"/>
  <c r="S40" i="12"/>
  <c r="M41" i="12"/>
  <c r="M40" i="12" s="1"/>
  <c r="N41" i="12"/>
  <c r="O41" i="12"/>
  <c r="P41" i="12"/>
  <c r="P40" i="12" s="1"/>
  <c r="Q41" i="12"/>
  <c r="Q40" i="12" s="1"/>
  <c r="T41" i="12"/>
  <c r="T40" i="12" s="1"/>
  <c r="U41" i="12"/>
  <c r="U40" i="12" s="1"/>
  <c r="V41" i="12"/>
  <c r="V40" i="12" s="1"/>
  <c r="W41" i="12"/>
  <c r="W40" i="12" s="1"/>
  <c r="X41" i="12"/>
  <c r="X40" i="12" s="1"/>
  <c r="M43" i="12"/>
  <c r="R43" i="12"/>
  <c r="S43" i="12"/>
  <c r="T43" i="12"/>
  <c r="U43" i="12"/>
  <c r="V43" i="12"/>
  <c r="W43" i="12"/>
  <c r="X43" i="12"/>
  <c r="M60" i="12"/>
  <c r="N60" i="12"/>
  <c r="O60" i="12"/>
  <c r="P60" i="12"/>
  <c r="Q60" i="12"/>
  <c r="R60" i="12"/>
  <c r="S60" i="12"/>
  <c r="T60" i="12"/>
  <c r="U60" i="12"/>
  <c r="V60" i="12"/>
  <c r="W60" i="12"/>
  <c r="X60" i="12"/>
  <c r="M61" i="12"/>
  <c r="M56" i="12" s="1"/>
  <c r="N61" i="12"/>
  <c r="N56" i="12" s="1"/>
  <c r="O61" i="12"/>
  <c r="O56" i="12" s="1"/>
  <c r="P61" i="12"/>
  <c r="P56" i="12" s="1"/>
  <c r="Q61" i="12"/>
  <c r="Q56" i="12" s="1"/>
  <c r="R61" i="12"/>
  <c r="R56" i="12" s="1"/>
  <c r="S61" i="12"/>
  <c r="T61" i="12"/>
  <c r="U61" i="12"/>
  <c r="U56" i="12" s="1"/>
  <c r="V61" i="12"/>
  <c r="W61" i="12"/>
  <c r="W56" i="12" s="1"/>
  <c r="X61" i="12"/>
  <c r="X56" i="12" s="1"/>
  <c r="M70" i="12"/>
  <c r="M63" i="12" s="1"/>
  <c r="Y71" i="12"/>
  <c r="Y72" i="12"/>
  <c r="Y73" i="12"/>
  <c r="M81" i="12"/>
  <c r="M76" i="12"/>
  <c r="N81" i="12"/>
  <c r="N76" i="12"/>
  <c r="O81" i="12"/>
  <c r="O76" i="12"/>
  <c r="P81" i="12"/>
  <c r="P76" i="12"/>
  <c r="Q81" i="12"/>
  <c r="Q76" i="12"/>
  <c r="R81" i="12"/>
  <c r="R76" i="12"/>
  <c r="S81" i="12"/>
  <c r="S76" i="12"/>
  <c r="T81" i="12"/>
  <c r="T76" i="12"/>
  <c r="U81" i="12"/>
  <c r="U76" i="12"/>
  <c r="V81" i="12"/>
  <c r="V76" i="12"/>
  <c r="W81" i="12"/>
  <c r="W76" i="12"/>
  <c r="X81" i="12"/>
  <c r="X76" i="12"/>
  <c r="Y82" i="12"/>
  <c r="Y81" i="12"/>
  <c r="Y76" i="12" s="1"/>
  <c r="Y83" i="12"/>
  <c r="Y84" i="12"/>
  <c r="M91" i="12"/>
  <c r="M87" i="12" s="1"/>
  <c r="Y92" i="12"/>
  <c r="Y93" i="12"/>
  <c r="Y91" i="12"/>
  <c r="Y87" i="12" s="1"/>
  <c r="M101" i="12"/>
  <c r="M96" i="12" s="1"/>
  <c r="N101" i="12"/>
  <c r="N96" i="12" s="1"/>
  <c r="O101" i="12"/>
  <c r="O96" i="12" s="1"/>
  <c r="P101" i="12"/>
  <c r="P96" i="12" s="1"/>
  <c r="Q101" i="12"/>
  <c r="Q96" i="12" s="1"/>
  <c r="R101" i="12"/>
  <c r="R96" i="12" s="1"/>
  <c r="S101" i="12"/>
  <c r="S96" i="12" s="1"/>
  <c r="T101" i="12"/>
  <c r="T96" i="12" s="1"/>
  <c r="U101" i="12"/>
  <c r="U96" i="12"/>
  <c r="V101" i="12"/>
  <c r="V96" i="12"/>
  <c r="W101" i="12"/>
  <c r="W96" i="12"/>
  <c r="X101" i="12"/>
  <c r="X96" i="12"/>
  <c r="Y102" i="12"/>
  <c r="Y103" i="12"/>
  <c r="Y101" i="12" s="1"/>
  <c r="Y96" i="12" s="1"/>
  <c r="Y104" i="12"/>
  <c r="Y105" i="12"/>
  <c r="O108" i="12"/>
  <c r="Y111" i="12"/>
  <c r="Y110" i="12" s="1"/>
  <c r="Y116" i="12"/>
  <c r="O119" i="12"/>
  <c r="P119" i="12"/>
  <c r="Q119" i="12"/>
  <c r="M122" i="12"/>
  <c r="M119" i="12" s="1"/>
  <c r="N122" i="12"/>
  <c r="N119" i="12" s="1"/>
  <c r="O122" i="12"/>
  <c r="P122" i="12"/>
  <c r="Q122" i="12"/>
  <c r="S122" i="12"/>
  <c r="S119" i="12"/>
  <c r="T122" i="12"/>
  <c r="T119" i="12"/>
  <c r="U122" i="12"/>
  <c r="U119" i="12"/>
  <c r="V122" i="12"/>
  <c r="V119" i="12"/>
  <c r="W122" i="12"/>
  <c r="W119" i="12"/>
  <c r="X122" i="12"/>
  <c r="X119" i="12"/>
  <c r="Y123" i="12"/>
  <c r="Y124" i="12"/>
  <c r="Y122" i="12" s="1"/>
  <c r="Y119" i="12" s="1"/>
  <c r="Y125" i="12"/>
  <c r="M131" i="12"/>
  <c r="M128" i="12" s="1"/>
  <c r="N131" i="12"/>
  <c r="N128" i="12" s="1"/>
  <c r="O131" i="12"/>
  <c r="O128" i="12" s="1"/>
  <c r="P131" i="12"/>
  <c r="P128" i="12" s="1"/>
  <c r="Q131" i="12"/>
  <c r="Q128" i="12" s="1"/>
  <c r="R131" i="12"/>
  <c r="R128" i="12" s="1"/>
  <c r="S131" i="12"/>
  <c r="S128" i="12" s="1"/>
  <c r="T131" i="12"/>
  <c r="T128" i="12" s="1"/>
  <c r="U131" i="12"/>
  <c r="U128" i="12" s="1"/>
  <c r="V131" i="12"/>
  <c r="V128" i="12" s="1"/>
  <c r="W131" i="12"/>
  <c r="W128" i="12" s="1"/>
  <c r="X131" i="12"/>
  <c r="X128" i="12" s="1"/>
  <c r="Y132" i="12"/>
  <c r="Y133" i="12"/>
  <c r="Y134" i="12"/>
  <c r="Y61" i="12" s="1"/>
  <c r="Y56" i="12" s="1"/>
  <c r="Q135" i="12"/>
  <c r="S135" i="12"/>
  <c r="T135" i="12"/>
  <c r="U135" i="12"/>
  <c r="V135" i="12"/>
  <c r="W135" i="12"/>
  <c r="X135" i="12"/>
  <c r="Y136" i="12"/>
  <c r="Y135" i="12" s="1"/>
  <c r="M138" i="12"/>
  <c r="N138" i="12"/>
  <c r="O138" i="12"/>
  <c r="P138" i="12"/>
  <c r="Q138" i="12"/>
  <c r="S138" i="12"/>
  <c r="T138" i="12"/>
  <c r="T53" i="12"/>
  <c r="U138" i="12"/>
  <c r="V138" i="12"/>
  <c r="V137" i="12" s="1"/>
  <c r="W138" i="12"/>
  <c r="W53" i="12" s="1"/>
  <c r="W52" i="12" s="1"/>
  <c r="X138" i="12"/>
  <c r="M139" i="12"/>
  <c r="M54" i="12" s="1"/>
  <c r="N139" i="12"/>
  <c r="N137" i="12" s="1"/>
  <c r="O139" i="12"/>
  <c r="O137" i="12" s="1"/>
  <c r="P139" i="12"/>
  <c r="Q139" i="12"/>
  <c r="Q54" i="12"/>
  <c r="R139" i="12"/>
  <c r="R54" i="12"/>
  <c r="S139" i="12"/>
  <c r="S54" i="12" s="1"/>
  <c r="S52" i="12" s="1"/>
  <c r="T139" i="12"/>
  <c r="U139" i="12"/>
  <c r="U54" i="12"/>
  <c r="V139" i="12"/>
  <c r="W139" i="12"/>
  <c r="X139" i="12"/>
  <c r="M140" i="12"/>
  <c r="M55" i="12" s="1"/>
  <c r="N140" i="12"/>
  <c r="N55" i="12" s="1"/>
  <c r="O140" i="12"/>
  <c r="O55" i="12" s="1"/>
  <c r="O52" i="12" s="1"/>
  <c r="P140" i="12"/>
  <c r="P137" i="12" s="1"/>
  <c r="Q140" i="12"/>
  <c r="Q137" i="12" s="1"/>
  <c r="R140" i="12"/>
  <c r="S140" i="12"/>
  <c r="S137" i="12"/>
  <c r="T140" i="12"/>
  <c r="T55" i="12"/>
  <c r="U140" i="12"/>
  <c r="U55" i="12"/>
  <c r="V140" i="12"/>
  <c r="V55" i="12"/>
  <c r="W140" i="12"/>
  <c r="X140" i="12"/>
  <c r="X55" i="12" s="1"/>
  <c r="M141" i="12"/>
  <c r="N141" i="12"/>
  <c r="O141" i="12"/>
  <c r="P141" i="12"/>
  <c r="Q141" i="12"/>
  <c r="R141" i="12"/>
  <c r="S141" i="12"/>
  <c r="T141" i="12"/>
  <c r="U141" i="12"/>
  <c r="V141" i="12"/>
  <c r="W141" i="12"/>
  <c r="W137" i="12"/>
  <c r="X141" i="12"/>
  <c r="P143" i="12"/>
  <c r="Q143" i="12"/>
  <c r="Y145" i="12"/>
  <c r="Y138" i="12" s="1"/>
  <c r="M146" i="12"/>
  <c r="O146" i="12"/>
  <c r="O143" i="12"/>
  <c r="S146" i="12"/>
  <c r="S143" i="12"/>
  <c r="T146" i="12"/>
  <c r="T143" i="12"/>
  <c r="U146" i="12"/>
  <c r="U143" i="12"/>
  <c r="V146" i="12"/>
  <c r="V143" i="12"/>
  <c r="W146" i="12"/>
  <c r="W143" i="12"/>
  <c r="X146" i="12"/>
  <c r="X143" i="12"/>
  <c r="Y147" i="12"/>
  <c r="Y148" i="12"/>
  <c r="Y149" i="12"/>
  <c r="Y150" i="12"/>
  <c r="Y146" i="12" s="1"/>
  <c r="Y143" i="12" s="1"/>
  <c r="Y151" i="12"/>
  <c r="Y141" i="12" s="1"/>
  <c r="O162" i="12"/>
  <c r="P162" i="12"/>
  <c r="Q162" i="12"/>
  <c r="R162" i="12"/>
  <c r="S162" i="12"/>
  <c r="T162" i="12"/>
  <c r="U162" i="12"/>
  <c r="V162" i="12"/>
  <c r="W162" i="12"/>
  <c r="X162" i="12"/>
  <c r="Y163" i="12"/>
  <c r="Y162" i="12" s="1"/>
  <c r="Q164" i="12"/>
  <c r="Y164" i="12"/>
  <c r="Y165" i="12"/>
  <c r="N168" i="12"/>
  <c r="O168" i="12"/>
  <c r="P168" i="12"/>
  <c r="Q168" i="12"/>
  <c r="R168" i="12"/>
  <c r="S168" i="12"/>
  <c r="T168" i="12"/>
  <c r="U168" i="12"/>
  <c r="V168" i="12"/>
  <c r="W168" i="12"/>
  <c r="X168" i="12"/>
  <c r="Y169" i="12"/>
  <c r="Y168" i="12" s="1"/>
  <c r="M170" i="12"/>
  <c r="Y170" i="12"/>
  <c r="Y171" i="12"/>
  <c r="Y139" i="12" s="1"/>
  <c r="Q183" i="12"/>
  <c r="R183" i="12"/>
  <c r="S183" i="12"/>
  <c r="T183" i="12"/>
  <c r="U183" i="12"/>
  <c r="V183" i="12"/>
  <c r="W183" i="12"/>
  <c r="X183" i="12"/>
  <c r="M184" i="12"/>
  <c r="N184" i="12"/>
  <c r="Y184" i="12" s="1"/>
  <c r="O184" i="12"/>
  <c r="O178" i="12" s="1"/>
  <c r="Q184" i="12"/>
  <c r="Q181" i="12"/>
  <c r="R184" i="12"/>
  <c r="R178" i="12"/>
  <c r="S184" i="12"/>
  <c r="S178" i="12"/>
  <c r="T184" i="12"/>
  <c r="T178" i="12"/>
  <c r="U184" i="12"/>
  <c r="U181" i="12"/>
  <c r="U178" i="12"/>
  <c r="V184" i="12"/>
  <c r="V178" i="12" s="1"/>
  <c r="V176" i="12" s="1"/>
  <c r="W184" i="12"/>
  <c r="W181" i="12" s="1"/>
  <c r="W178" i="12"/>
  <c r="X184" i="12"/>
  <c r="X181" i="12"/>
  <c r="X178" i="12"/>
  <c r="P185" i="12"/>
  <c r="Q185" i="12"/>
  <c r="Q179" i="12"/>
  <c r="R185" i="12"/>
  <c r="R179" i="12"/>
  <c r="S185" i="12"/>
  <c r="S179" i="12"/>
  <c r="T185" i="12"/>
  <c r="T179" i="12"/>
  <c r="U185" i="12"/>
  <c r="U179" i="12"/>
  <c r="V185" i="12"/>
  <c r="V179" i="12" s="1"/>
  <c r="W185" i="12"/>
  <c r="W179" i="12" s="1"/>
  <c r="W176" i="12" s="1"/>
  <c r="X185" i="12"/>
  <c r="X179" i="12" s="1"/>
  <c r="X176" i="12" s="1"/>
  <c r="Y190" i="12"/>
  <c r="Z190" i="12" s="1"/>
  <c r="Y191" i="12"/>
  <c r="M192" i="12"/>
  <c r="O192" i="12"/>
  <c r="P192" i="12"/>
  <c r="Y193" i="12"/>
  <c r="Y194" i="12"/>
  <c r="Y192" i="12"/>
  <c r="Z194" i="12"/>
  <c r="Y195" i="12"/>
  <c r="R196" i="12"/>
  <c r="S196" i="12"/>
  <c r="T196" i="12"/>
  <c r="U196" i="12"/>
  <c r="V196" i="12"/>
  <c r="W196" i="12"/>
  <c r="X196" i="12"/>
  <c r="T200" i="12"/>
  <c r="Y200" i="12" s="1"/>
  <c r="U200" i="12"/>
  <c r="V200" i="12"/>
  <c r="W200" i="12"/>
  <c r="X200" i="12"/>
  <c r="Y201" i="12"/>
  <c r="M205" i="12"/>
  <c r="M202" i="12"/>
  <c r="Y206" i="12"/>
  <c r="Y205" i="12"/>
  <c r="N207" i="12"/>
  <c r="Y208" i="12"/>
  <c r="M209" i="12"/>
  <c r="M207" i="12" s="1"/>
  <c r="Y210" i="12"/>
  <c r="Y209" i="12" s="1"/>
  <c r="P214" i="12"/>
  <c r="P211" i="12" s="1"/>
  <c r="Y215" i="12"/>
  <c r="Y219" i="12"/>
  <c r="Y216" i="12"/>
  <c r="Y220" i="12"/>
  <c r="R221" i="12"/>
  <c r="T221" i="12"/>
  <c r="U221" i="12"/>
  <c r="V221" i="12"/>
  <c r="W221" i="12"/>
  <c r="X221" i="12"/>
  <c r="Y222" i="12"/>
  <c r="Y221" i="12" s="1"/>
  <c r="Y223" i="12"/>
  <c r="Y224" i="12"/>
  <c r="R225" i="12"/>
  <c r="S225" i="12"/>
  <c r="U225" i="12"/>
  <c r="W225" i="12"/>
  <c r="Y226" i="12"/>
  <c r="Y225" i="12" s="1"/>
  <c r="Y228" i="12"/>
  <c r="Y229" i="12"/>
  <c r="S230" i="12"/>
  <c r="T230" i="12"/>
  <c r="U230" i="12"/>
  <c r="V230" i="12"/>
  <c r="W230" i="12"/>
  <c r="X230" i="12"/>
  <c r="Y231" i="12"/>
  <c r="Y230" i="12" s="1"/>
  <c r="S232" i="12"/>
  <c r="T232" i="12"/>
  <c r="U232" i="12"/>
  <c r="V232" i="12"/>
  <c r="W232" i="12"/>
  <c r="X232" i="12"/>
  <c r="Y233" i="12"/>
  <c r="Y232" i="12" s="1"/>
  <c r="S234" i="12"/>
  <c r="T234" i="12"/>
  <c r="U234" i="12"/>
  <c r="V234" i="12"/>
  <c r="W234" i="12"/>
  <c r="X234" i="12"/>
  <c r="Y235" i="12"/>
  <c r="Y234" i="12" s="1"/>
  <c r="S236" i="12"/>
  <c r="T236" i="12"/>
  <c r="U236" i="12"/>
  <c r="V236" i="12"/>
  <c r="W236" i="12"/>
  <c r="X236" i="12"/>
  <c r="Y237" i="12"/>
  <c r="Y236" i="12" s="1"/>
  <c r="P238" i="12"/>
  <c r="Q238" i="12"/>
  <c r="R238" i="12"/>
  <c r="S238" i="12"/>
  <c r="T238" i="12"/>
  <c r="U238" i="12"/>
  <c r="V238" i="12"/>
  <c r="W238" i="12"/>
  <c r="X238" i="12"/>
  <c r="Y239" i="12"/>
  <c r="Y183" i="12"/>
  <c r="Y240" i="12"/>
  <c r="Y241" i="12"/>
  <c r="Y185" i="12" s="1"/>
  <c r="Y179" i="12" s="1"/>
  <c r="P248" i="12"/>
  <c r="Y248" i="12"/>
  <c r="M251" i="12"/>
  <c r="M245" i="12"/>
  <c r="S251" i="12"/>
  <c r="S245" i="12"/>
  <c r="T251" i="12"/>
  <c r="U251" i="12"/>
  <c r="U245" i="12" s="1"/>
  <c r="V251" i="12"/>
  <c r="V245" i="12" s="1"/>
  <c r="W251" i="12"/>
  <c r="W250" i="12" s="1"/>
  <c r="X251" i="12"/>
  <c r="X245" i="12" s="1"/>
  <c r="M252" i="12"/>
  <c r="N252" i="12"/>
  <c r="O252" i="12"/>
  <c r="O246" i="12"/>
  <c r="P252" i="12"/>
  <c r="P246" i="12"/>
  <c r="P244" i="12" s="1"/>
  <c r="Q252" i="12"/>
  <c r="Y252" i="12" s="1"/>
  <c r="R252" i="12"/>
  <c r="R246" i="12" s="1"/>
  <c r="S252" i="12"/>
  <c r="T252" i="12"/>
  <c r="U252" i="12"/>
  <c r="U246" i="12"/>
  <c r="V252" i="12"/>
  <c r="V246" i="12"/>
  <c r="W252" i="12"/>
  <c r="W246" i="12"/>
  <c r="X252" i="12"/>
  <c r="X246" i="12"/>
  <c r="P253" i="12"/>
  <c r="Y253" i="12"/>
  <c r="M254" i="12"/>
  <c r="M247" i="12"/>
  <c r="N254" i="12"/>
  <c r="O254" i="12"/>
  <c r="O247" i="12"/>
  <c r="P254" i="12"/>
  <c r="P247" i="12"/>
  <c r="Q254" i="12"/>
  <c r="Q247" i="12"/>
  <c r="R254" i="12"/>
  <c r="S254" i="12"/>
  <c r="S250" i="12" s="1"/>
  <c r="T254" i="12"/>
  <c r="T250" i="12" s="1"/>
  <c r="U254" i="12"/>
  <c r="U247" i="12" s="1"/>
  <c r="V254" i="12"/>
  <c r="V247" i="12" s="1"/>
  <c r="W254" i="12"/>
  <c r="W247" i="12" s="1"/>
  <c r="X254" i="12"/>
  <c r="X247" i="12" s="1"/>
  <c r="P256" i="12"/>
  <c r="Q256" i="12"/>
  <c r="R256" i="12"/>
  <c r="S256" i="12"/>
  <c r="T256" i="12"/>
  <c r="U256" i="12"/>
  <c r="V256" i="12"/>
  <c r="W256" i="12"/>
  <c r="X256" i="12"/>
  <c r="Y257" i="12"/>
  <c r="Y256" i="12"/>
  <c r="Y258" i="12"/>
  <c r="Y254" i="12"/>
  <c r="Y247" i="12" s="1"/>
  <c r="Y262" i="12"/>
  <c r="Y259" i="12" s="1"/>
  <c r="M263" i="12"/>
  <c r="N263" i="12"/>
  <c r="O263" i="12"/>
  <c r="P263" i="12"/>
  <c r="Q263" i="12"/>
  <c r="R263" i="12"/>
  <c r="S263" i="12"/>
  <c r="T263" i="12"/>
  <c r="U263" i="12"/>
  <c r="V263" i="12"/>
  <c r="W263" i="12"/>
  <c r="X263" i="12"/>
  <c r="Y263" i="12"/>
  <c r="T266" i="12"/>
  <c r="U266" i="12"/>
  <c r="V266" i="12"/>
  <c r="W266" i="12"/>
  <c r="X266" i="12"/>
  <c r="Y267" i="12"/>
  <c r="Y266" i="12" s="1"/>
  <c r="Y269" i="12"/>
  <c r="M270" i="12"/>
  <c r="Y271" i="12"/>
  <c r="Y270" i="12" s="1"/>
  <c r="M272" i="12"/>
  <c r="Y273" i="12"/>
  <c r="Y272" i="12"/>
  <c r="M274" i="12"/>
  <c r="Y275" i="12"/>
  <c r="Y274" i="12" s="1"/>
  <c r="M279" i="12"/>
  <c r="Y280" i="12"/>
  <c r="Y279" i="12"/>
  <c r="M281" i="12"/>
  <c r="N281" i="12"/>
  <c r="O281" i="12"/>
  <c r="P281" i="12"/>
  <c r="Q281" i="12"/>
  <c r="R281" i="12"/>
  <c r="S281" i="12"/>
  <c r="T281" i="12"/>
  <c r="U281" i="12"/>
  <c r="V281" i="12"/>
  <c r="W281" i="12"/>
  <c r="X281" i="12"/>
  <c r="Y282" i="12"/>
  <c r="Y283" i="12"/>
  <c r="Y281" i="12" s="1"/>
  <c r="M284" i="12"/>
  <c r="N284" i="12"/>
  <c r="Y284" i="12"/>
  <c r="O284" i="12"/>
  <c r="P284" i="12"/>
  <c r="Q284" i="12"/>
  <c r="R284" i="12"/>
  <c r="S284" i="12"/>
  <c r="T284" i="12"/>
  <c r="U284" i="12"/>
  <c r="V284" i="12"/>
  <c r="W284" i="12"/>
  <c r="X284" i="12"/>
  <c r="Y285" i="12"/>
  <c r="Y286" i="12"/>
  <c r="O287" i="12"/>
  <c r="P287" i="12"/>
  <c r="Q287" i="12"/>
  <c r="Y288" i="12"/>
  <c r="Y287" i="12" s="1"/>
  <c r="Y290" i="12"/>
  <c r="M291" i="12"/>
  <c r="N291" i="12"/>
  <c r="O291" i="12"/>
  <c r="P291" i="12"/>
  <c r="Q291" i="12"/>
  <c r="R291" i="12"/>
  <c r="S291" i="12"/>
  <c r="T291" i="12"/>
  <c r="U291" i="12"/>
  <c r="V291" i="12"/>
  <c r="W291" i="12"/>
  <c r="X291" i="12"/>
  <c r="Y292" i="12"/>
  <c r="Z292" i="12"/>
  <c r="Y293" i="12"/>
  <c r="Y291" i="12"/>
  <c r="N294" i="12"/>
  <c r="S294" i="12"/>
  <c r="T294" i="12"/>
  <c r="U294" i="12"/>
  <c r="V294" i="12"/>
  <c r="W294" i="12"/>
  <c r="X294" i="12"/>
  <c r="Y295" i="12"/>
  <c r="Y294" i="12" s="1"/>
  <c r="M296" i="12"/>
  <c r="O296" i="12"/>
  <c r="P296" i="12"/>
  <c r="Q296" i="12"/>
  <c r="R296" i="12"/>
  <c r="S296" i="12"/>
  <c r="T296" i="12"/>
  <c r="U296" i="12"/>
  <c r="V296" i="12"/>
  <c r="W296" i="12"/>
  <c r="X296" i="12"/>
  <c r="Y296" i="12"/>
  <c r="Y299" i="12"/>
  <c r="Y300" i="12"/>
  <c r="Y298" i="12"/>
  <c r="S301" i="12"/>
  <c r="T301" i="12"/>
  <c r="U301" i="12"/>
  <c r="V301" i="12"/>
  <c r="W301" i="12"/>
  <c r="X301" i="12"/>
  <c r="Y302" i="12"/>
  <c r="Y301" i="12"/>
  <c r="Q303" i="12"/>
  <c r="S303" i="12"/>
  <c r="T303" i="12"/>
  <c r="U303" i="12"/>
  <c r="V303" i="12"/>
  <c r="W303" i="12"/>
  <c r="X303" i="12"/>
  <c r="Y304" i="12"/>
  <c r="Y303" i="12" s="1"/>
  <c r="Y305" i="12"/>
  <c r="P306" i="12"/>
  <c r="Q306" i="12"/>
  <c r="R306" i="12"/>
  <c r="S306" i="12"/>
  <c r="T306" i="12"/>
  <c r="U306" i="12"/>
  <c r="V306" i="12"/>
  <c r="W306" i="12"/>
  <c r="X306" i="12"/>
  <c r="Y307" i="12"/>
  <c r="Y306" i="12" s="1"/>
  <c r="Y308" i="12"/>
  <c r="T15" i="12"/>
  <c r="Y276" i="12"/>
  <c r="R245" i="12"/>
  <c r="R244" i="12" s="1"/>
  <c r="Y140" i="12"/>
  <c r="Y55" i="12" s="1"/>
  <c r="S24" i="12"/>
  <c r="V24" i="12"/>
  <c r="S15" i="12"/>
  <c r="S14" i="12" s="1"/>
  <c r="Z282" i="12"/>
  <c r="Y238" i="12"/>
  <c r="Q250" i="12"/>
  <c r="P184" i="12"/>
  <c r="P181" i="12" s="1"/>
  <c r="M168" i="12"/>
  <c r="X137" i="12"/>
  <c r="V54" i="12"/>
  <c r="Y214" i="12"/>
  <c r="Y211" i="12" s="1"/>
  <c r="W54" i="12"/>
  <c r="O54" i="12"/>
  <c r="M58" i="12"/>
  <c r="P54" i="12"/>
  <c r="Y251" i="12"/>
  <c r="M137" i="12"/>
  <c r="U53" i="12"/>
  <c r="U52" i="12" s="1"/>
  <c r="Y25" i="12"/>
  <c r="N58" i="12"/>
  <c r="Y33" i="12"/>
  <c r="D44" i="14"/>
  <c r="D15" i="14"/>
  <c r="R53" i="12"/>
  <c r="R52" i="12" s="1"/>
  <c r="P178" i="12"/>
  <c r="P176" i="12" s="1"/>
  <c r="Z288" i="12"/>
  <c r="D158" i="14"/>
  <c r="Y112" i="12"/>
  <c r="W55" i="12"/>
  <c r="X58" i="12"/>
  <c r="P58" i="12"/>
  <c r="V53" i="12"/>
  <c r="V52" i="12" s="1"/>
  <c r="Y16" i="12"/>
  <c r="P15" i="12"/>
  <c r="V181" i="12"/>
  <c r="R181" i="12"/>
  <c r="U177" i="12"/>
  <c r="U176" i="12" s="1"/>
  <c r="S181" i="12"/>
  <c r="O177" i="12"/>
  <c r="O176" i="12" s="1"/>
  <c r="M181" i="12"/>
  <c r="M15" i="12"/>
  <c r="M14" i="12" s="1"/>
  <c r="S53" i="12"/>
  <c r="P53" i="12"/>
  <c r="P250" i="12"/>
  <c r="O250" i="12"/>
  <c r="Z295" i="12"/>
  <c r="T54" i="12"/>
  <c r="Y187" i="12"/>
  <c r="R247" i="12"/>
  <c r="N247" i="12"/>
  <c r="S246" i="12"/>
  <c r="W245" i="12"/>
  <c r="W244" i="12" s="1"/>
  <c r="V56" i="12"/>
  <c r="O53" i="12"/>
  <c r="Q58" i="12"/>
  <c r="T137" i="12"/>
  <c r="V250" i="12"/>
  <c r="T245" i="12"/>
  <c r="Q178" i="12"/>
  <c r="Q176" i="12" s="1"/>
  <c r="R55" i="12"/>
  <c r="Q53" i="12"/>
  <c r="Y60" i="12"/>
  <c r="Y54" i="12" s="1"/>
  <c r="Q15" i="12"/>
  <c r="O15" i="12"/>
  <c r="R58" i="12"/>
  <c r="U58" i="12"/>
  <c r="M246" i="12"/>
  <c r="M244" i="12" s="1"/>
  <c r="Y26" i="12"/>
  <c r="Y177" i="12"/>
  <c r="D153" i="14"/>
  <c r="T176" i="12"/>
  <c r="R176" i="12"/>
  <c r="O244" i="12"/>
  <c r="S176" i="12"/>
  <c r="X250" i="12"/>
  <c r="U250" i="12"/>
  <c r="M250" i="12"/>
  <c r="R250" i="12"/>
  <c r="N250" i="12"/>
  <c r="T246" i="12"/>
  <c r="N246" i="12"/>
  <c r="N244" i="12" s="1"/>
  <c r="M178" i="12"/>
  <c r="M176" i="12" s="1"/>
  <c r="U137" i="12"/>
  <c r="S55" i="12"/>
  <c r="R137" i="12"/>
  <c r="Q55" i="12"/>
  <c r="Q52" i="12" s="1"/>
  <c r="T56" i="12"/>
  <c r="T52" i="12" s="1"/>
  <c r="S56" i="12"/>
  <c r="D209" i="14"/>
  <c r="T181" i="12"/>
  <c r="N181" i="12"/>
  <c r="Y29" i="12"/>
  <c r="Y43" i="12"/>
  <c r="X244" i="12" l="1"/>
  <c r="V244" i="12"/>
  <c r="Y178" i="12"/>
  <c r="Y176" i="12" s="1"/>
  <c r="Y181" i="12"/>
  <c r="T244" i="12"/>
  <c r="Y250" i="12"/>
  <c r="Y246" i="12"/>
  <c r="Y245" i="12"/>
  <c r="Y244" i="12" s="1"/>
  <c r="U244" i="12"/>
  <c r="Y207" i="12"/>
  <c r="Y137" i="12"/>
  <c r="T14" i="12"/>
  <c r="T247" i="12"/>
  <c r="S247" i="12"/>
  <c r="S244" i="12" s="1"/>
  <c r="Q246" i="12"/>
  <c r="Q244" i="12" s="1"/>
  <c r="N178" i="12"/>
  <c r="N176" i="12" s="1"/>
  <c r="P55" i="12"/>
  <c r="P52" i="12" s="1"/>
  <c r="N54" i="12"/>
  <c r="Y70" i="12"/>
  <c r="Y63" i="12" s="1"/>
  <c r="X54" i="12"/>
  <c r="Y30" i="12"/>
  <c r="R24" i="12"/>
  <c r="N24" i="12"/>
  <c r="X24" i="12"/>
  <c r="Q24" i="12"/>
  <c r="Q14" i="12" s="1"/>
  <c r="V15" i="12"/>
  <c r="V14" i="12" s="1"/>
  <c r="R15" i="12"/>
  <c r="D208" i="14"/>
  <c r="D207" i="14" s="1"/>
  <c r="D213" i="14"/>
  <c r="D48" i="14"/>
  <c r="D6" i="14"/>
  <c r="D5" i="14" s="1"/>
  <c r="X15" i="12"/>
  <c r="X14" i="12" s="1"/>
  <c r="Y202" i="12"/>
  <c r="N15" i="12"/>
  <c r="N14" i="12" s="1"/>
  <c r="T58" i="12"/>
  <c r="Y108" i="12"/>
  <c r="N53" i="12"/>
  <c r="N52" i="12" s="1"/>
  <c r="O181" i="12"/>
  <c r="P14" i="12"/>
  <c r="Y131" i="12"/>
  <c r="Y128" i="12" s="1"/>
  <c r="W58" i="12"/>
  <c r="S58" i="12"/>
  <c r="Y32" i="12"/>
  <c r="Y27" i="12"/>
  <c r="Y24" i="12" s="1"/>
  <c r="W24" i="12"/>
  <c r="U24" i="12"/>
  <c r="U14" i="12" s="1"/>
  <c r="O24" i="12"/>
  <c r="O14" i="12" s="1"/>
  <c r="Y18" i="12"/>
  <c r="Y17" i="12"/>
  <c r="Y15" i="12" s="1"/>
  <c r="Y14" i="12" s="1"/>
  <c r="W15" i="12"/>
  <c r="W14" i="12" s="1"/>
  <c r="O58" i="12"/>
  <c r="X53" i="12"/>
  <c r="X52" i="12" s="1"/>
  <c r="V58" i="12"/>
  <c r="Y59" i="12"/>
  <c r="M53" i="12"/>
  <c r="M52" i="12" s="1"/>
  <c r="Y58" i="12" l="1"/>
  <c r="Y53" i="12"/>
  <c r="Y52" i="12" s="1"/>
  <c r="R14" i="12"/>
</calcChain>
</file>

<file path=xl/sharedStrings.xml><?xml version="1.0" encoding="utf-8"?>
<sst xmlns="http://schemas.openxmlformats.org/spreadsheetml/2006/main" count="3904" uniqueCount="397">
  <si>
    <t>С=В*100/А, А- всего обучающихся инвалидов в текущем году, В -  количество инвалидов, обучавшихся по программам среднего профессионального образования, выбывших по причине академической неуспеваемости в текущем году, С - доля студентов из числа инвалидов, обучавшихся по программам среднего профессионального образования, выбывших по причине академической неуспеваемости.</t>
  </si>
  <si>
    <t xml:space="preserve">Министерство территориального развития Забайкальского края, органы местного самоуправления муниципальных образований Забайкальского края </t>
  </si>
  <si>
    <t>Мероприятие "Приобретение индивидуальной FM-системы  для людей с нарушением слуха"</t>
  </si>
  <si>
    <r>
      <t xml:space="preserve">Основное  мероприятие  </t>
    </r>
    <r>
      <rPr>
        <sz val="12"/>
        <rFont val="Times New Roman"/>
        <family val="1"/>
        <charset val="204"/>
      </rPr>
      <t>"Разработка,  издание  карты  доступности  объектов  и услуг муниципальных районов и городских округов  Забайкальского   края   и   безбарьерной   карты   г. Читы с указанием доступных объектов и маршрутов движения низкопольного транспорта"</t>
    </r>
  </si>
  <si>
    <t>2014-2016</t>
  </si>
  <si>
    <t>Задача 4 ."Формирование условий для беспрепятственного доступа инвалидов и других МГН к приоритетным объектам и услугам в сфере социальной защиты, здравоохранения, культуры, образования, транспорта и пешеходной инфраструктуры, информации и связи, физической культуры и спорта в Забайкальском крае"</t>
  </si>
  <si>
    <t>Мероприятие "Адаптация для инвалидов и других МГН приоритетных объектов профессиональных образовательных организаций: создание универсальной безбарьерной среды, позволяющей обучаться совместно детям-инвалидам и детям, не имеющим нарушения развития, в профессиональных образовательных организациях Забайкальского края, в том числе: установка средств информационной доступности, тактильных табличек, оборудование пандусами и поручнями"</t>
  </si>
  <si>
    <t>Показатель  "Доля доступных для инвалидов и других МГН приоритетных объектов социальной, транспортной, инженерной инфраструктуры в общем количестве приоритетных объектов в Забайкальском крае"</t>
  </si>
  <si>
    <t>Министерство образования, науки и молодежной политики Забайкальского края (из средств Министерства труда и социальной защиты Российской Федерации)</t>
  </si>
  <si>
    <t>2.1.2. ПП-1</t>
  </si>
  <si>
    <t xml:space="preserve">Министерство труда и социальной защиты населения Забайкальского края, ООО "Читинский центр социально-трудовой реабилитации инвалидов по зрению Всероссийского общества слепых" </t>
  </si>
  <si>
    <t>2.1.2. ПП-2</t>
  </si>
  <si>
    <t xml:space="preserve">F=Ax100%/Q где: F - доля детей-инвалидов в возрасте от 1,5 до 7 лет, охваченных дошкольным образованием, от общей численности детей-инвалидов данного возраста; А - количество детей-инвалидов в дошкольных образовательных организациях; Q - общая численность детей-инвалидов дошкольного возраста (по данным регионального Пенсионного фонда)
</t>
  </si>
  <si>
    <t>2.1.4. ПП-1</t>
  </si>
  <si>
    <t>2.1.4 ПП-2</t>
  </si>
  <si>
    <t>2.1.5. ПП-1</t>
  </si>
  <si>
    <t>Показатель "Доля инвалидов, принятых на обучение по программам среднего профессионального образования (по отношению к предыдущему году)"</t>
  </si>
  <si>
    <t>С= А*100/В, А- количество инвалидов принятых на обучение в текущем году, В -  количество инвалидов принятых на обучение в предыдущем году году, С - доля инвалидов, принятых на обучение по программам среднего профессионального образования (по отношению к предыдущему году).</t>
  </si>
  <si>
    <t>Показатель "Доля студентов из числа инвалидов, обучавшихся по программам среднего профессионального образования, выбывших по причине академической неуспеваемости"</t>
  </si>
  <si>
    <t>Мероприятие "Адаптация для инвалидов и других МГН приоритетных объектов социальной защиты населения: приобретение телефонных аппаратов с учетом особых потребностей инвалидов по слуху и зрению, приобретение подъемных устройств, приобретение и установка адаптационного приспособления для оборудования санитарных комнат, установка средств информации и телекоммуникации, приспособление лестниц внутри зданий; оборудование пандусами, поручнями, тактильными плитками, световыми табло и пр."</t>
  </si>
  <si>
    <t>Мероприятие "Адаптация для инвалидов и других МГН приоритетных объектов физической культуры и спорта: приобретение мобильных механических подъемных устройств, раздвижных телескопических пандусов, ступенькоходов, информационных табло и пр."</t>
  </si>
  <si>
    <t>Мероприятие "Адаптация для инвалидов и других МГН приоритетных объектов занятости населения: установка средств информационной доступности, тактильных табличек и мнемосхем, оборудование кнопками вызова помощника, пандусами и поручнями и пр."</t>
  </si>
  <si>
    <t>Мероприятие "Адаптация для инвалидов и других МГН приоритетных объектов здравоохранения: установка средств информационной доступности, тактильных табличек и мнемосхем, оборудование кнопками вызова помощника, пандусами и поручнями и пр."</t>
  </si>
  <si>
    <t>2.1.3. ПП-1</t>
  </si>
  <si>
    <t>Показатель "Доля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Забайкальском крае"</t>
  </si>
  <si>
    <t xml:space="preserve">Показатель "Доля приоритетных объектов, доступных для инвалидов и других МГН в сфере социальной защиты, в общем количестве приоритетных объектов в сфере социальной защиты в Забайкальском крае" </t>
  </si>
  <si>
    <t xml:space="preserve">Количество доступных для инвалидов и других МГН приоритетных объектов в сфере социальной защиты  в Забайкальском крае / Общее количество приоритетных объектов в сфере социальной защиты в Забайкальском крае *100%
</t>
  </si>
  <si>
    <t>2.1.1. ПП-2</t>
  </si>
  <si>
    <t>Мероприятие "Государственная поддержка региональных (краевых) общероссийских общественных объединений и организаций инвалидов"</t>
  </si>
  <si>
    <t xml:space="preserve">Показатель "Доля приоритетных объектов, доступных для инвалидов и других МГН в сфере культуры, в общем количестве приоритетных объектов в сфере культуры  в Забайкальском крае" </t>
  </si>
  <si>
    <t xml:space="preserve">Количество доступных для инвалидов и других МГН приоритетных объектов в сфере культуры в Забайкальском крае / Общее количество приоритетных объектов в сфере культуры в Забайкальском крае *100%
</t>
  </si>
  <si>
    <t>632</t>
  </si>
  <si>
    <t xml:space="preserve">Количество доступных для инвалидов и других МГН приоритетных объектов в сфере здравоохранения в Забайкальском крае / Общее количество приоритетных объектов в сфере здравоохранения в Забайкальском крае *100%
</t>
  </si>
  <si>
    <t xml:space="preserve">Показатель "Доля приоритетных объектов, доступных для инвалидов и других МГН в сфере физической культуры и спорта, в общем количестве приоритетных объектов в сфере физической культуры и спорта в Забайкальском крае" </t>
  </si>
  <si>
    <t xml:space="preserve">Количество доступных для инвалидов и других МГН приоритетных объектов в сфере физической культуры и спорта в Забайкальском крае / Общее количество приоритетных объектов в сфере физической культуры и спорта в Забайкальском крае *100%
</t>
  </si>
  <si>
    <t xml:space="preserve">Показатель "Доля приоритетных объектов, доступных для инвалидов и других МГН в сфере здравоохранения, в общем количестве приоритетных объектов в сфере здравоохранения  в Забайкальском крае" </t>
  </si>
  <si>
    <t xml:space="preserve">Показатель "Доля приоритетных объектов органов службы занятости, доступных для инвалидов и других МГН, в общем количестве объектов органов службы занятости в Забайкальском крае" </t>
  </si>
  <si>
    <t xml:space="preserve">Количество доступных для инвалидов и других МГН объектов органов службы занятости в Забайкальском крае / Общее количество  объектов органов службы занятости в Забайкальском крае *100%
</t>
  </si>
  <si>
    <t>Задача 1. "Оценка состояния доступности приоритетных объектов и услуг и формирование нормативной правовой и методической базы по обеспечению доступности приоритетных объектов и услуг в приоритетных сферах жизнедеятельности инвалидов и других МГН в Забайкальском крае"</t>
  </si>
  <si>
    <t>всего по подпрограмме</t>
  </si>
  <si>
    <t>24101R0270</t>
  </si>
  <si>
    <t>1.1. ПП-1</t>
  </si>
  <si>
    <t>Подпрограмма № 2 "Повышение уровня доступности приоритетных объектов и услуг в приоритетных сферах жизнедеятельности инвалидов и других МГН в Забайкальском крае"</t>
  </si>
  <si>
    <t>финансирование за счет федерального бюджета (средства Министерства труда и социальной защиты Российской Федерации)</t>
  </si>
  <si>
    <t>финансирование за счет  муниципальных бюджета</t>
  </si>
  <si>
    <t>ПП-1</t>
  </si>
  <si>
    <t xml:space="preserve"> финансирование за счет средств  федерального бюджета (средства Министерства труда и социальной защиты Российской Федерации)</t>
  </si>
  <si>
    <t>2.1.3 ПП-2</t>
  </si>
  <si>
    <t>2.1.5 ПП-2</t>
  </si>
  <si>
    <t>2.2.1</t>
  </si>
  <si>
    <t>2.2.1. ПП-1</t>
  </si>
  <si>
    <t>2.2.1. ПП-2</t>
  </si>
  <si>
    <t>2.2.1. ПП-3</t>
  </si>
  <si>
    <t>2.2.1 ПП-5</t>
  </si>
  <si>
    <t>2.2.1 ПП-6</t>
  </si>
  <si>
    <t>2.2.1. ПП-8</t>
  </si>
  <si>
    <t>2.2.1. ПП-9</t>
  </si>
  <si>
    <t>2.2.1. ПП-10</t>
  </si>
  <si>
    <t>2.2.2</t>
  </si>
  <si>
    <t>2.2.2. ПП-1</t>
  </si>
  <si>
    <t>2.2.2. ПП-2</t>
  </si>
  <si>
    <t>2.2.3</t>
  </si>
  <si>
    <t>2.2.3. ПП-1</t>
  </si>
  <si>
    <t>2.2.3 ПП-2</t>
  </si>
  <si>
    <t>Мероприятие "Закупка низкопольных специализированных троллейбусов и автобусов, приспособленных для перевозки инвалидов на маршрутах общественного транспорта; адаптация имеющихся троллейбусов средствами информации: оборудование информационными табло, средствами звукового оповещения"</t>
  </si>
  <si>
    <t>Мероприятие "Организация проведения мониторинга по определению потребностей инвалидов в мерах по обеспечению доступной среды жизнедеятельности"</t>
  </si>
  <si>
    <t>Задача 3. "Формирование условий для просвещенности граждан в вопросах инвалидности и устранения отношенческих барьеров в Забайкальском крае"</t>
  </si>
  <si>
    <t>Подпрограмма № 3 "Информационно-методическое и кадровое обеспечение системы реабилитации и социальной интеграции инвалидов, 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МГН в Забайкальском крае"</t>
  </si>
  <si>
    <t>Подпрограмма № 1 "Совершенствование нормативно-правовой и организационной 
основы формирования доступной среды жизнедеятельности
 инвалидов и других МГН в Забайкальском крае"</t>
  </si>
  <si>
    <t>24202R0270</t>
  </si>
  <si>
    <t>Мероприятие "Размещение на региональных телевизионных каналах и каналах радиовещания рекламно-информационных материалов государственной программы Российской Федерации "Доступная среда" на 2011 - 2020 годы; размещение наружных баннеров, направленных на формирование толерантного отношения к людям с ограниченными возможностями и их проблемам, на территории Забайкальского края"</t>
  </si>
  <si>
    <t>2420150270</t>
  </si>
  <si>
    <t>Показатель  "Доля детей-инвалидов, которым созданы условия для получения качественного начального общего, основного общего, среднего общего образования, от общей численности детей-инвалидов школьного возраста"</t>
  </si>
  <si>
    <t>Показатель  "Доля общеобразовательных организаций, в которых создана универсальная безбарьерная среда, для инклюзивного образования детей-инвалидов, в общем количестве общеобразовательных организаций Забайкальского края"</t>
  </si>
  <si>
    <t>Мероприятие "Организация выпуска периодического информационного бюллетеня "Преодоление", посвященного проблемам инвалидов (совместно с Забайкальской региональной организацией Общероссийской общественной организации "Всероссийское общество инвалидов")"</t>
  </si>
  <si>
    <t>Мероприятие "Приобретение специализированного оборудования для организации выпуска периодического информационного бюллетеня "Преодоление", посвященного проблемам инвалидов"</t>
  </si>
  <si>
    <t>гр.1</t>
  </si>
  <si>
    <t>2430150270</t>
  </si>
  <si>
    <t>2440150270</t>
  </si>
  <si>
    <t>2.1.5.1</t>
  </si>
  <si>
    <t xml:space="preserve">Министерство труда и социальной защиты населения Забайкальского края </t>
  </si>
  <si>
    <t>Министерство труда и социальной защиты населения Забайкальского края (из средств Министерства труда и социальной защиты Российской Федерации)</t>
  </si>
  <si>
    <t>Министерство труда и социальной защиты населения Забайкальского края</t>
  </si>
  <si>
    <t xml:space="preserve">Министерство труда и социальной защиты населения  Забайкальского края, Министерство физической культуры и спорта Забайкальского края, Министерство культуры Забайкальского края </t>
  </si>
  <si>
    <t xml:space="preserve">Государственная служба занятости населения Забайкальского края, Министерство труда и социальной защиты населения Забайкальского края </t>
  </si>
  <si>
    <t>Показатель "Доля приоритетных объектов транспортной инфраструктуры, доступных для инвалидов и других МГН, в общем количестве приоритетных объектов транспортной инфраструктуры в Забайкальском крае"</t>
  </si>
  <si>
    <t xml:space="preserve">Количество доступных для инвалидов и других МГН приоритетных объектов транспортной инфраструктуры в Забайкальском крае / Общее количество приоритетных объектов транспортной инфраструктуры в Забайкальском крае *100%
</t>
  </si>
  <si>
    <t>4.1.18</t>
  </si>
  <si>
    <t>Министерство образования,  науки  и молодежной политики Забайкальского края</t>
  </si>
  <si>
    <t>Министерство труда и социальной защиты населения Забайкальского края, Министерство образования, науки и молодежной политики Забайкальского края, Министерство здравоохранения Забайкальского края, Министерство культуры Забайкальского края, Министерство физической культуры и спорта Забайкальского края, Государственная служба занятости населения Забайкальского края, органы местного самоуправления муниципальных образований Забайкальского края</t>
  </si>
  <si>
    <t>финансирование за счет внебюджетных источников</t>
  </si>
  <si>
    <t xml:space="preserve"> - из внебюджетных источников</t>
  </si>
  <si>
    <t>из внебюджетных источников</t>
  </si>
  <si>
    <t xml:space="preserve">Государственная служба занятости населения Забайкальского края, Министерство труда и социальной защиты населения Забайкальского края  </t>
  </si>
  <si>
    <t>Мероприятие "Участие команды Забайкальского края в Национальном чемпионате по профессиональному мастерству среди людей с инвалидностью"Абилимпикс"; участие команды Забайкальского края в сборной команде Российской Федерации в Х Международном чемпионате "Абилимпикс"</t>
  </si>
  <si>
    <t>3.1.11</t>
  </si>
  <si>
    <t xml:space="preserve">Мероприятие "Приобретение современных многофункциональных устройств для инвалидов по зрению" </t>
  </si>
  <si>
    <t>4.1.19</t>
  </si>
  <si>
    <t>24201R0270</t>
  </si>
  <si>
    <t>Мероприятие "Организация семинаров по формированию безбарьерной среды для инвалидов и других МГН на территории Забайкальского края"</t>
  </si>
  <si>
    <t>3.1. ПП-2</t>
  </si>
  <si>
    <t>24301R0270</t>
  </si>
  <si>
    <t>Подпрограмма № 4 "Повышение доступности и качества реабилитационных услуг (развитие системы реабилитации и социальной интеграции инвалидов) в Забайкальском крае"</t>
  </si>
  <si>
    <t>3.1.1.</t>
  </si>
  <si>
    <t>3.1.2.</t>
  </si>
  <si>
    <t>3.1.4.</t>
  </si>
  <si>
    <t>3.1.7.</t>
  </si>
  <si>
    <t>финансирование за счет федерального бюджета (из средств Министерства спорта Российской Федерации)</t>
  </si>
  <si>
    <t>4.1.</t>
  </si>
  <si>
    <t>4.1. ПП-1</t>
  </si>
  <si>
    <t>4.1.1</t>
  </si>
  <si>
    <t>4.1.2</t>
  </si>
  <si>
    <t>4.1.3</t>
  </si>
  <si>
    <t>финансирование за счет средств федерального бюджета (средства Министерства спорта Российской Федерации)</t>
  </si>
  <si>
    <t>4.1.4</t>
  </si>
  <si>
    <t>24401R0270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</si>
  <si>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</si>
  <si>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</si>
  <si>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</si>
  <si>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</si>
  <si>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</si>
  <si>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</si>
  <si>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</si>
  <si>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</si>
  <si>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</si>
  <si>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</si>
  <si>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</si>
  <si>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</si>
  <si>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</si>
  <si>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 xml:space="preserve">Доля приоритетных объектов и услуг в приоритетных сферах жизнедеятельности, нанесенных на карту доступности Забайкальского края по результатам их паспортизации / Общее число приоритетных объектов и услуг *100%
</t>
  </si>
  <si>
    <t xml:space="preserve">Количество доступных для инвалидов и других МГН приоритетных объектов социальной, транспортной, инженерной инфраструктуры в Забайкальском крае / Общее количество приоритетных объектов в Забайкальском крае *100%
</t>
  </si>
  <si>
    <t xml:space="preserve">Количество инвалидов, положительно оценивающих отношение населения к проблемам инвалидов в Забайкальском крае / Общее количество инвалидов в Забайкальском крае *100%
</t>
  </si>
  <si>
    <t>№</t>
  </si>
  <si>
    <t>Наименование целей, задач, подпрограмм, основных мероприятий, мероприятий, ведомственных целевых программ, показателей</t>
  </si>
  <si>
    <t>Единица измерения показателя</t>
  </si>
  <si>
    <t>Методика расчета показателя</t>
  </si>
  <si>
    <t>Ответственный исполнитель и соисполнители</t>
  </si>
  <si>
    <t>Коды бюджетной классификации расходов</t>
  </si>
  <si>
    <t>Значения по годам реализации</t>
  </si>
  <si>
    <t>Главный раздел, подраздел</t>
  </si>
  <si>
    <t>Целевая статья</t>
  </si>
  <si>
    <t>Вид расходов</t>
  </si>
  <si>
    <t>Итого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</si>
  <si>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</si>
  <si>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</si>
  <si>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</si>
  <si>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</si>
  <si>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</si>
  <si>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</si>
  <si>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</si>
  <si>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</si>
  <si>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</si>
  <si>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</si>
  <si>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</si>
  <si>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</si>
  <si>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</si>
  <si>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</si>
  <si>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</si>
  <si>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</si>
  <si>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</si>
  <si>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</si>
  <si>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гр.20</t>
  </si>
  <si>
    <t>1.</t>
  </si>
  <si>
    <t>Х</t>
  </si>
  <si>
    <t>финансирование за счет краевого бюджета</t>
  </si>
  <si>
    <t>тыс.рублей</t>
  </si>
  <si>
    <t>ВСЕГО</t>
  </si>
  <si>
    <t>Министерство образования, науки и молодежной политики Забайкальского края</t>
  </si>
  <si>
    <t>Министерство территориального развития Забайкальского края</t>
  </si>
  <si>
    <t>кроме того, финансирование из других источников:</t>
  </si>
  <si>
    <t xml:space="preserve"> - из федерального бюджета</t>
  </si>
  <si>
    <t>%</t>
  </si>
  <si>
    <t>Абсолютный показатель</t>
  </si>
  <si>
    <t>Министерство здравоохранения Забайкальского края</t>
  </si>
  <si>
    <t>Министерство культуры  Забайкальского края</t>
  </si>
  <si>
    <t>Министерство физической  культуры  и спорта Забайкальского края</t>
  </si>
  <si>
    <t xml:space="preserve">Органы местного самоуправления муниципальных образований Забайкальского края </t>
  </si>
  <si>
    <t xml:space="preserve"> - из средств муниципальных образований </t>
  </si>
  <si>
    <t>тыс. рублей</t>
  </si>
  <si>
    <t>единиц</t>
  </si>
  <si>
    <t xml:space="preserve">Показатель "Доля приоритетных объектов и услуг в приоритетных сферах жизнедеятельности инвалидов, нанесенных на карту доступности Забайкальского края по результатам их паспортизации, среди всех приоритетных объектов и услуг" </t>
  </si>
  <si>
    <t>Показатель  "Доля профессиональных образовательных организаций,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профессиональных образовательных организаций Забайкальского края"</t>
  </si>
  <si>
    <t>2014-2015</t>
  </si>
  <si>
    <t>Коэф-фициент значи-мости</t>
  </si>
  <si>
    <t>2.1.1</t>
  </si>
  <si>
    <t>1.1</t>
  </si>
  <si>
    <t>Министерство культуры Забайкальского края</t>
  </si>
  <si>
    <t>Министерство физической культуры и спорта Забайкальского края</t>
  </si>
  <si>
    <t>2.1.5</t>
  </si>
  <si>
    <t>Мероприятие "Оборудование пешеходных и транспортных коммуникаций, остановок общественного пассажирского транспорта вблизи социально значимых объектов (установка пандусов, занижение бордюрного камня, тактильная плитка, средств ориентации, информационных табло, баннеров и др.)"</t>
  </si>
  <si>
    <t>2.1.4</t>
  </si>
  <si>
    <t>2.1.3</t>
  </si>
  <si>
    <t>2.1.2</t>
  </si>
  <si>
    <t>Мероприятие "Укомплектование техническими средствами реабилитации пунктов проката, созданных на базе государственных учреждений социального обслуживания Забайкальского края, для целей предоставления инвалидам данных технических средств реабилитации во временное пользование"</t>
  </si>
  <si>
    <t>Мероприятие "Установка в экспозиционных залах ГУК "Забайкальский краевой краеведческий музей имени А.К.Кузнецова" аудиогидов, видеогидов"</t>
  </si>
  <si>
    <t>Мероприятие "Приобретение радио FM-системы для проведения экскурсий, мобильных мероприятий для людей с нарушением слуха в ГУК "Забайкальский краевой краеведческий музей имени А.К.Кузнецова"</t>
  </si>
  <si>
    <t>Мероприятие "Приобретение индукционных систем для слабослышащих людей в государственные учреждения социального обслуживания"</t>
  </si>
  <si>
    <t>Показатель  "Доля инвалидов, положительно оценивающих отношение населения к проблемам инвалидов, в общем количестве опрошенных инвалидов в Забайкальском крае"</t>
  </si>
  <si>
    <t>Министерство здравоохранения  Забайкальского края</t>
  </si>
  <si>
    <t>009 1006</t>
  </si>
  <si>
    <t>1005027</t>
  </si>
  <si>
    <t>244</t>
  </si>
  <si>
    <t>5222700</t>
  </si>
  <si>
    <t>004 1006</t>
  </si>
  <si>
    <t>612</t>
  </si>
  <si>
    <t>242</t>
  </si>
  <si>
    <t>027 1006</t>
  </si>
  <si>
    <t>011 1006</t>
  </si>
  <si>
    <t>622</t>
  </si>
  <si>
    <t>003 1006</t>
  </si>
  <si>
    <t>026 1006</t>
  </si>
  <si>
    <t>Всего по программе:</t>
  </si>
  <si>
    <t xml:space="preserve">Министерство культуры Забайкальского края </t>
  </si>
  <si>
    <t xml:space="preserve">Министерство территориального развития Забайкальского края </t>
  </si>
  <si>
    <t xml:space="preserve">Министерство физической культуры и спорта Забайкальского края </t>
  </si>
  <si>
    <t>521</t>
  </si>
  <si>
    <t>ед.</t>
  </si>
  <si>
    <t xml:space="preserve">Показатель "Количество адаптированных для инвалидов и других МГН объектов социальной защиты населения" </t>
  </si>
  <si>
    <t xml:space="preserve">Показатель "Количество адаптированных для инвалидов и других МГН объектов культуры" </t>
  </si>
  <si>
    <t xml:space="preserve">Показатель "Количество адаптированных для инвалидов и других МГН объектов здравоохранения" </t>
  </si>
  <si>
    <t xml:space="preserve">Показатель "Количество адаптированных для инвалидов и других МГН объектов физической культуры и спорта" </t>
  </si>
  <si>
    <t>1.1.1</t>
  </si>
  <si>
    <t xml:space="preserve">Мероприятие "Принятие нормативного правового акта о порядке обеспечения доступной среды жизнедеятельности инвалидов и других МГН в Забайкальском крае" </t>
  </si>
  <si>
    <t>1.1. ПП-2</t>
  </si>
  <si>
    <t>2.1.</t>
  </si>
  <si>
    <t>2.1.1. ПП-1</t>
  </si>
  <si>
    <t>2.2.</t>
  </si>
  <si>
    <r>
      <t>Основное мероприятие</t>
    </r>
    <r>
      <rPr>
        <sz val="12"/>
        <color indexed="8"/>
        <rFont val="Times New Roman"/>
        <family val="1"/>
        <charset val="204"/>
      </rPr>
      <t xml:space="preserve"> "Развитие системы реабилитации и социальной интеграции инвалидов"</t>
    </r>
  </si>
  <si>
    <t>3.1.</t>
  </si>
  <si>
    <t>3.1. ПП-1</t>
  </si>
  <si>
    <t>3.1.3</t>
  </si>
  <si>
    <t>3.1.5</t>
  </si>
  <si>
    <t>3.1.6</t>
  </si>
  <si>
    <t>3.1.8</t>
  </si>
  <si>
    <t>3.1.9</t>
  </si>
  <si>
    <t>3.1.10</t>
  </si>
  <si>
    <t>Мероприятие "Приобретение диктофонов с функциями звукового сопровождения и речевого выхода для обеспечения незрячих студентов и специалистов"</t>
  </si>
  <si>
    <t>к государственной программе</t>
  </si>
  <si>
    <t xml:space="preserve">Забайкальского края </t>
  </si>
  <si>
    <t>Мероприятие "Приобретение оборудования для приема открытого субтитрирования общероссийских обязательных общедоступных телеканалов"</t>
  </si>
  <si>
    <t>Мероприятие "Приобретение говорящих мобильных телефонов со встроенными навигаторами для обеспечения  молодых инвалидов по зрению"</t>
  </si>
  <si>
    <t>Мероприятие "Приобретение компьютерной программы речевого доступа для незрячих пользователей"</t>
  </si>
  <si>
    <t>2016-2017</t>
  </si>
  <si>
    <t xml:space="preserve">Государственная служба занятости населения Забайкальского края </t>
  </si>
  <si>
    <t xml:space="preserve">Показатель "Количество адаптированных для инвалидов и других МГН объектов занятости населения" </t>
  </si>
  <si>
    <t>Мероприятие "Приобретение специализированного оборудования для создания диспетчерской службы для людей с нарушением слуха "</t>
  </si>
  <si>
    <t xml:space="preserve">Мероприятие "Изготовление и установка мнемосхем в ООО "Читинский центр социально-трудовой реабилитации инвалидов по зрению" </t>
  </si>
  <si>
    <t xml:space="preserve">Мероприятие "Организация проведения курсов сурдопереводчиков" </t>
  </si>
  <si>
    <t>Мероприятие "Приобретение компьютерной оргтехники для отделений Забайкальской региональной организации Общероссийской общественной организации "Всероссийское общество инвалидов"</t>
  </si>
  <si>
    <t>Мероприятие "Приобретение ступенькохода для Забайкальской региональной организации Общероссийской общественной организации "Всероссийское общество инвалидов"</t>
  </si>
  <si>
    <t>Показатель  "Доля граждан, признающих навыки, достоинства и способности инвалидов, в общей численности опрошенных граждан"</t>
  </si>
  <si>
    <t xml:space="preserve">Количество граждан, признающих навыки, достоинства и способности инвалидов/ Общее количество опрошенных граждан  *100%
</t>
  </si>
  <si>
    <t>Мероприятие "Организация проведения интегрированного спортивного турнира по игре "бочча"</t>
  </si>
  <si>
    <t>Мероприятие "Организация проведения интегрированного молодежного туристического слета "Все вместе - мы сила"</t>
  </si>
  <si>
    <t>Мероприятие "Организация проведения краевого инклюзивного фестиваля детского творчества "Красоту мира сердцем чувствуя..." с участием детей-инвалидов и их сверстников"</t>
  </si>
  <si>
    <t>5055027</t>
  </si>
  <si>
    <t>016 1006</t>
  </si>
  <si>
    <t xml:space="preserve">Министерство образования, науки и молодежной политики Забайкальского края, Органы местного самоуправления муниципальных образований Забайкальского края </t>
  </si>
  <si>
    <t xml:space="preserve">Показатель "Количество адаптированных для инвалидов и других МГН объектов профессиональных образовательных организаций " </t>
  </si>
  <si>
    <t xml:space="preserve">Показатель "Количество адаптированных для инвалидов и других МГН объектов дополнительного образования" </t>
  </si>
  <si>
    <t xml:space="preserve">Показатель "Количество адаптированных для инвалидов и других МГН объектов общеобразовательных  организаций " </t>
  </si>
  <si>
    <t xml:space="preserve">Показатель "Количество адаптированных для инвалидов и других МГН объектов дошкольных организаций " </t>
  </si>
  <si>
    <t>Мероприятие "Приобретение цифровых "говорящих" книг на флеш-картах, тифлотехнических средств для прослушивания "говорящих" книг на цифровых носителях и специализированного оборудования для оснащения ГУК "Специализированная библиотека для слабовидящих и незрячих" Забайкальского края"</t>
  </si>
  <si>
    <t xml:space="preserve">Цель "Повышение уровня доступности приоритетных объектов и услуг в приоритетных сферах жизнедеятельности инвалидов и других МГН в Забайкальском крае"  </t>
  </si>
  <si>
    <t xml:space="preserve"> - из федерального бюджета (Министерства образования и науки Российской Федерации)</t>
  </si>
  <si>
    <t xml:space="preserve"> - из федерального бюджета (средства Министерства образования и науки Российской Федерации)</t>
  </si>
  <si>
    <t>Органы местного самоуправления муниципальных образований Забайкальского края (из средств Министерства образования и науки Российской Федерации)</t>
  </si>
  <si>
    <t>Министерство физической  культуры  и спорта Забайкальского края (из средств Министерства спорта Российской Федерации)</t>
  </si>
  <si>
    <t>Показатель  "Доля детей-инвалидов в возрасте от 1,5 до 7 лет, охваченных дошкольным образованием, от общей численности детей-инвалидов данного возраста"</t>
  </si>
  <si>
    <t>Показатель  "Доля детей-инвалидов в возрасте от 5 до 18 лет, получающих дополнительное образование, от общей численности детей-инвалидов данного возраста"</t>
  </si>
  <si>
    <t>Показатель  "Доля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 Забайкальского края"</t>
  </si>
  <si>
    <t xml:space="preserve">Количество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 / Общее количество дошкольных образовательных организаций Забайкальского края *100%
</t>
  </si>
  <si>
    <t>Показатель  "Доля образовательных организаций дополнительного образования, в которых создана безбарьерная среда для инклюзивного образования детей-инвалидов, детей с ограниченными возможностями здоровья, в общем количестве образовательных организаций дополнительного образования Забайкальского края"</t>
  </si>
  <si>
    <t>Мероприятие "Открытие краевого отделения (учреждения) по адаптивной физической культуре и спорту  для лиц с ограниченными возможностями "</t>
  </si>
  <si>
    <t xml:space="preserve">Количество детей-инвалидов в возрасте от 5 до 18 лет, получающих дополнительное образование / Общее количество детей-инвалидов в возрасте от 5 до 18 лет *100%
</t>
  </si>
  <si>
    <t xml:space="preserve">Количество образовательных организаций дополнительного образования, в которых создана безбарьерная среда для инклюзивного образования детей-инвалидов, детей с ограниченными возможностями здоровья / Общее количество образовательных организаций дополнительного образования  Забайкальского края *100%
</t>
  </si>
  <si>
    <t xml:space="preserve">Количество общеобразовательных организаций, в которых создана универсальная безбарьерная среда, для инклюзивного образования детей-инвалидов / Общее количество общеобразовательных организаций Забайкальского края *100%
</t>
  </si>
  <si>
    <t xml:space="preserve">Количество профессиональных образовательных организаций,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  / Общее количество профессиональных образовательных организаций Забайкальского края *100%
</t>
  </si>
  <si>
    <t xml:space="preserve"> - из федерального бюджета </t>
  </si>
  <si>
    <t xml:space="preserve">Мероприятие "Приобретение навигаторов для инвалидов по зрению OrieNse" </t>
  </si>
  <si>
    <t>Министерство здравоохранения  Забайкальского края (из средств Министерства труда и социальной защиты Российской Федерации)</t>
  </si>
  <si>
    <t>Министерство культуры  Забайкальского края (из средств Министерства труда и социальной защиты Российской Федерации)</t>
  </si>
  <si>
    <t>Министерство физической  культуры  и спорта Забайкальского края (из средств Министерства труда и социальной защиты Российской Федерации)</t>
  </si>
  <si>
    <t xml:space="preserve">Государственная служба занятости населения Забайкальского края (из средств Министерства труда и социальной защиты Российской Федерации) </t>
  </si>
  <si>
    <t>Министерство территориального развития Забайкальского края (из средств Министерства труда и социальной защиты Российской Федерации)</t>
  </si>
  <si>
    <t>Органы местного самоуправления муниципальных образований Забайкальского края  (из средств Министерства труда и социальной защиты Российской Федерации)</t>
  </si>
  <si>
    <t>Мероприятие "Создание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адаптивным основным общеобразовательным программам) условий для получения детьми-инвалидами качественного образования"</t>
  </si>
  <si>
    <t xml:space="preserve">Министерство культуры Забайкальского края, органы местного самоуправления муниципальных образований Забайкальского края </t>
  </si>
  <si>
    <t xml:space="preserve">Министерство физической культуры и спорта Забайкальского края, органы местного самоуправления муниципальных образований Забайкальского края </t>
  </si>
  <si>
    <t xml:space="preserve">Министерство образования, науки и молодежной политики Забайкальского края, органы местного самоуправления муниципальных образований Забайкальского края </t>
  </si>
  <si>
    <t>Задача 2. "Формирование условий для беспрепятственного доступа инвалидов и других МГН к приоритетным объектам и услугам в сфере социальной защиты, занятости, здравоохранения, культуры, образования, транспортной и пешеходной инфраструктуры, информации и связи, физической культуры и спорта в Забайкальском крае"</t>
  </si>
  <si>
    <t xml:space="preserve">Количество выпускников-инвалидов 9 и 11 классов, охваченных профориентационной работой / Общее количество выпускников-инвалидов 9 и 11 классов *100%
</t>
  </si>
  <si>
    <t>Мероприятие "Приобретение  компьютерной оргтехники, индукционных систем  для Забайкальского регионального отделения Общероссийской общественной организации инвалидов "Всероссийское общество глухих"</t>
  </si>
  <si>
    <t>Показатель  "Доля лиц с ограниченными возможностями здоровья и инвалидов от 6 до 18 лет, систематически занимающихся физкультурой и спортом, в общей численности данной категории населения"</t>
  </si>
  <si>
    <t xml:space="preserve">Количество лиц с ограниченными возможностями здоровья и инвалидов от 6 до 18 лет, систематически занимающихся физкультурой и спортом / Общее количество лиц с ограниченными возможностями здоровья и инвалидов от 6 до 18 лет *100%
</t>
  </si>
  <si>
    <t xml:space="preserve">Мероприятие "Организация проведения краевого инклюзивного фестиваля художественного творчества "Вместе мы сможем больше!" </t>
  </si>
  <si>
    <t>Показатель  "Доля выпускников-инвалидов 9 и 11 классов, охваченных профориентационной работой, в общей численности выпускников-инвалидов"</t>
  </si>
  <si>
    <t>2440102276</t>
  </si>
  <si>
    <t>2410102271</t>
  </si>
  <si>
    <t>2430102272</t>
  </si>
  <si>
    <t>2420102270</t>
  </si>
  <si>
    <t>2440102275</t>
  </si>
  <si>
    <t xml:space="preserve"> финансирование за счет средств  муниципальных образований </t>
  </si>
  <si>
    <t xml:space="preserve"> финансирование за счет средств муниципальных образований </t>
  </si>
  <si>
    <t>Мероприятие "Создание сети базовых профессиональных образовательных организаций, обеспечивающих поддержку региональной системы инклюзивного профессионального образования инвалидов"</t>
  </si>
  <si>
    <t>Мероприятие "Адаптация для инвалидов и других МГН приоритетных объектов культуры: приобретение информационных терминалов и программного обеспечения к ним, приобретение съемных кресел, раздвижных телескопических пандусов, переносной рампы, противоскользящих систем, бегущих строк и информационных табло, беспроводных систем вызова помощника, автоматических систем открывания дверей, тифлофлешплееров, аудио- и видеогидов для ознакомления слабослышащих и слабовидящих с экспозицией музеев, табличек, информационных знаков и знаков о доступности объекта; оснащение кинотеатров специализированным оборудованием для осуществления кинопоказов с подготовленным субтитрированием и тифлокомментированием и пр."</t>
  </si>
  <si>
    <t>F=Ax100%/Q где: F - доля образовательных организаций , в которых созданы условия для получения детьми-инвалидами качественного образования, в общем количестве образовательных организаций в Забайкальском крае; А - общее количество дошкольных образовательных, общеобразовательных организаций, организаций дополнительного образования, в которых созданы условия для получения детьми-инвалидами качественного образования; Q - общее количество образовательных организаций в Забайкальском крае</t>
  </si>
  <si>
    <t>2.1.6</t>
  </si>
  <si>
    <t>2.1.6. ПП-1</t>
  </si>
  <si>
    <t>2.1.7</t>
  </si>
  <si>
    <t>2.1.8</t>
  </si>
  <si>
    <t>Показатель  "Доля парка подвижного состава автомобильного и городского наземного электрического транспорта общего пользования, оборудованного для перевозки МГН, в парке этого подвижного состава в Забайкальском крае (автобусного)"</t>
  </si>
  <si>
    <t xml:space="preserve">Парк подвижного состава городского наземного автомобильного и электрического транспорта общего пользования, оборудованный для перевозки МГН в Забайкальском крае (автобусного) / Общий парк подвижного состава городского наземного автомобильного и электрического транспорта общего пользования в Забайкальском крае (автобусного) *100%
</t>
  </si>
  <si>
    <t>Показатель  "Доля парка подвижного состава автомобильного и городского наземного электрического транспорта общего пользования, оборудованного для перевозки МГН, в парке этого подвижного состава в Забайкальском крае (троллейбусного)"</t>
  </si>
  <si>
    <t xml:space="preserve">Парк подвижного состава городского наземного автомобильного и электрического транспорта общего пользования, оборудованный для перевозки МГН в Забайкальском крае (троллейбусного)/ Общий парк подвижного состава городского наземного автомобильного и электрического транспорта общего пользования в Забайкальском крае (троллейбусного) *100%
</t>
  </si>
  <si>
    <t>2.1.6. ПП-2</t>
  </si>
  <si>
    <t>2.1. ПП-1</t>
  </si>
  <si>
    <t>2.1 ПП-2</t>
  </si>
  <si>
    <t>Мероприятие "Приобретение переносных раздвижных телескопических пандусов и иных подъемных устройств для приспособления жилых помещений инвалидов"</t>
  </si>
  <si>
    <t>2.2. ПП-1</t>
  </si>
  <si>
    <t>2.2.1 ПП-4</t>
  </si>
  <si>
    <t>2.2.1. ПП-7</t>
  </si>
  <si>
    <t>Показатель "Количество проведенных семинаров для специалистов различных сфер, в том числе сотрудников торговли, общественного питания, бытового обслуживания, по формированию безбарьерной среды для инвалидов и других МГН на территории Забайкальского края"</t>
  </si>
  <si>
    <t>Показатель  "Доля специалистов, прошедших обучение и повышение квалификации по вопросам реабилитации и социальной интеграции инвалидов, среди всех специалистов, занятых в этой сфере в Забайкальском крае"</t>
  </si>
  <si>
    <t>гр.21</t>
  </si>
  <si>
    <t>2014-2021</t>
  </si>
  <si>
    <t>2014, 2017</t>
  </si>
  <si>
    <t>Министерство образования, науки и молодежной политики Забайкальского края (из средств Министерства просвещения Российской Федерации)</t>
  </si>
  <si>
    <t>финансирование за счет федерального бюджета (средства Министерства просвещения Российской Федерации)</t>
  </si>
  <si>
    <t xml:space="preserve"> финансирование за счет средств  федерального бюджета (средства Министерства просвещения Российской Федерации)</t>
  </si>
  <si>
    <t xml:space="preserve"> - из федерального бюджета (средства Министерства просвещения Российской Федерации)</t>
  </si>
  <si>
    <t>Основные мероприятия, мероприятия,  показатели и объемы финансирования государственной программы Забайкальского края "Доступная среда"</t>
  </si>
  <si>
    <t xml:space="preserve">  </t>
  </si>
  <si>
    <t>».</t>
  </si>
  <si>
    <t>2п/п 244</t>
  </si>
  <si>
    <t>2п/п 612</t>
  </si>
  <si>
    <t>2п/п 622</t>
  </si>
  <si>
    <t>2п/п 521</t>
  </si>
  <si>
    <r>
      <t xml:space="preserve">Основное  мероприятие  </t>
    </r>
    <r>
      <rPr>
        <sz val="10"/>
        <rFont val="Times New Roman"/>
        <family val="1"/>
        <charset val="204"/>
      </rPr>
      <t>"Разработка,  издание  карты  доступности  объектов  и услуг муниципальных районов и городских округов  Забайкальского   края   и   безбарьерной   карты   г. Читы с указанием доступных объектов и маршрутов движения низкопольного транспорта"</t>
    </r>
  </si>
  <si>
    <r>
      <t xml:space="preserve">Основное мероприятие </t>
    </r>
    <r>
      <rPr>
        <sz val="10"/>
        <rFont val="Times New Roman"/>
        <family val="1"/>
        <charset val="204"/>
      </rPr>
      <t>"Адаптация для инвалидов и других МГН объектов социальной инфраструктуры на территории Забайкальского края"</t>
    </r>
  </si>
  <si>
    <r>
      <t xml:space="preserve">Основное мероприятие </t>
    </r>
    <r>
      <rPr>
        <sz val="10"/>
        <rFont val="Times New Roman"/>
        <family val="1"/>
        <charset val="204"/>
      </rPr>
      <t>"Создание доступности услуг в сфере образования на территории Забайкальского края"</t>
    </r>
  </si>
  <si>
    <r>
      <t>Основное мероприятие</t>
    </r>
    <r>
      <rPr>
        <sz val="10"/>
        <color indexed="8"/>
        <rFont val="Times New Roman"/>
        <family val="1"/>
        <charset val="204"/>
      </rPr>
      <t xml:space="preserve"> "Организация информационно-методического и кадрового обеспечения системы реабилитации и социальной интеграции инвалидов"</t>
    </r>
  </si>
  <si>
    <r>
      <t>Основное мероприятие</t>
    </r>
    <r>
      <rPr>
        <sz val="10"/>
        <color indexed="8"/>
        <rFont val="Times New Roman"/>
        <family val="1"/>
        <charset val="204"/>
      </rPr>
      <t xml:space="preserve"> "Развитие системы реабилитации и социальной интеграции инвалидов"</t>
    </r>
  </si>
  <si>
    <t>гр.22</t>
  </si>
  <si>
    <t>гр.23</t>
  </si>
  <si>
    <t>гр.24</t>
  </si>
  <si>
    <t>гр.25</t>
  </si>
  <si>
    <t>Мероприятие "Приобретение  специализированного оборудования, компьютерной оргтехники, индукционных систем  для Забайкальского регионального отделения Общероссийской общественной организации инвалидов "Всероссийское общество глухих"</t>
  </si>
  <si>
    <t>Мероприятие "Организация и проведение краевого молодежного форума инвалидов по слуху"</t>
  </si>
  <si>
    <t>Мероприятие "Организация и проведение краевой спартакиады инвалидов по слуху"</t>
  </si>
  <si>
    <t>Мероприятие "Организация и проведение краевого конкурса красоты и таланта девушек с инвалидностью"</t>
  </si>
  <si>
    <t>2020,2022   ,2024</t>
  </si>
  <si>
    <t>2021, 2023,    2025</t>
  </si>
  <si>
    <t>Мероприятие "Организация и проведение слета молодых инвалидов Забайкальского края"</t>
  </si>
  <si>
    <t>2020,2022,   2024</t>
  </si>
  <si>
    <t>2021, 2023, 2025</t>
  </si>
  <si>
    <t>2016, 2018, 2020, 2022, 2024</t>
  </si>
  <si>
    <t>2017-2025</t>
  </si>
  <si>
    <t>2014-2025</t>
  </si>
  <si>
    <t>2015-2025</t>
  </si>
  <si>
    <t>2016-2025</t>
  </si>
  <si>
    <t>2018-2025</t>
  </si>
  <si>
    <t>2020, 2022,2024</t>
  </si>
  <si>
    <t>2020, 2022, 2024</t>
  </si>
  <si>
    <t>2016-2017, 2021 - 2025</t>
  </si>
  <si>
    <t>2017-2018</t>
  </si>
  <si>
    <t>3.1.12</t>
  </si>
  <si>
    <t>3.1.13</t>
  </si>
  <si>
    <t>3.1.14</t>
  </si>
  <si>
    <t>3.1.15</t>
  </si>
  <si>
    <t>2430102278</t>
  </si>
  <si>
    <t>2420302277</t>
  </si>
  <si>
    <t>2430102273</t>
  </si>
  <si>
    <t>2430102274</t>
  </si>
  <si>
    <t>2420172270</t>
  </si>
  <si>
    <t>Министерство строительства, дорожного хозяйства и транспорта Забайкальского края</t>
  </si>
  <si>
    <t>Министерство Министерство строительства, дорожного хозяйства и транспорта Забайкальского края Забайкальского края (из средств Министерства труда и социальной защиты Российской Федерации)</t>
  </si>
  <si>
    <t xml:space="preserve">Министерство Министерство строительства, дорожного хозяйства и транспорта Забайкальского края Забайкальского края, органы местного самоуправления муниципальных образований Забайкальского края </t>
  </si>
  <si>
    <t xml:space="preserve">Министерство строительства, дорожного хозяйства и транспорта Забайкальского краяЗабайкальского края, Министерство труда и социальной защиты населения Забайкальского края,  органы местного самоуправления муниципальных образований Забайкальского края </t>
  </si>
  <si>
    <t>Министерство строительства, дорожного хозяйства и транспорта Забайкальского края Забайкальского края</t>
  </si>
  <si>
    <t xml:space="preserve">Министерство строительства, дорожного хозяйства и транспорта Забайкальского края </t>
  </si>
  <si>
    <t xml:space="preserve">Министерство строительства, дорожного хозяйства и транспорта Забайкальского края, органы местного самоуправления муниципальных образований Забайкальского края </t>
  </si>
  <si>
    <r>
      <rPr>
        <sz val="14"/>
        <color indexed="8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 xml:space="preserve">Доступная среда" </t>
    </r>
  </si>
  <si>
    <t>Показатель  "Доля профессиональных образовательных организаций, в которых создана универсальная безбарьерная среда, позволяющая обеспечить совместное обучение инвалидов и лиц, не имеющих нарушений развития, в общем количестве профессиональных образовательных организаций Забайкальского края"</t>
  </si>
  <si>
    <t>Показатель  "Доля лиц с ограниченными возможностями здоровья и инвалидов от 6 до 18 лет, систематически занимающихся физкультурой и спортом, в общей численности данной категории населения в Забайкальском крае"</t>
  </si>
  <si>
    <t>«ПРИЛОЖЕНИЕ № 1</t>
  </si>
  <si>
    <t>№ п/п</t>
  </si>
  <si>
    <t>Основное  мероприятие  "Разработка,  издание  карты  доступности  объектов  и услуг муниципальных районов и городских округов  Забайкальского   края   и   безбарьерной   карты   г. Читы с указанием доступных объектов и маршрутов движения низкопольного транспорта"</t>
  </si>
  <si>
    <t>Основное мероприятие "Адаптация для инвалидов и других МГН объектов социальной инфраструктуры на территории Забайкальского края"</t>
  </si>
  <si>
    <t>Основное мероприятие "Создание доступности услуг в сфере образования на территории Забайкальского края"</t>
  </si>
  <si>
    <t xml:space="preserve">F=Ax100%/Q где: F- доля детей-инвалидов, которым созданы условия для получения качественного общего образования, от общей численности детей-инвалидов школьного возраста; А - количество детей-инвалидов, обучающихся в общеобразовательных организациях; Q - общая численность детей-инвалидов школьного возраста (по данным Государственного учреждения - Отделения Пенсионного фонда Российской Федерации по Забайкальскому краю )
</t>
  </si>
  <si>
    <t xml:space="preserve"> </t>
  </si>
  <si>
    <r>
      <rPr>
        <sz val="12"/>
        <rFont val="Times New Roman"/>
        <family val="1"/>
        <charset val="204"/>
      </rPr>
      <t>Основное мероприятие "Орга</t>
    </r>
    <r>
      <rPr>
        <sz val="12"/>
        <color indexed="8"/>
        <rFont val="Times New Roman"/>
        <family val="1"/>
        <charset val="204"/>
      </rPr>
      <t>низация информационно-методического и кадрового обеспечения системы реабилитации и социальной интеграции инвалидов"</t>
    </r>
  </si>
  <si>
    <t xml:space="preserve">Количество специалистов, прошедших обучение и повышение квалификации по вопросам реабилитации и социальной интеграции инвалидов в Забайкальском крае / Общее количество специалистов, занятых в сфере реабилитации и социальной интеграции инвалидов в Забайкальском крае *100%
</t>
  </si>
  <si>
    <t>2017, 2019, 2021, 2023, 2025</t>
  </si>
  <si>
    <t>Сроки реализации, годы</t>
  </si>
  <si>
    <r>
      <rPr>
        <sz val="26"/>
        <color indexed="8"/>
        <rFont val="Calibri"/>
        <family val="2"/>
        <charset val="204"/>
      </rPr>
      <t xml:space="preserve">                                                      </t>
    </r>
    <r>
      <rPr>
        <sz val="14"/>
        <color indexed="8"/>
        <rFont val="Calibri"/>
        <family val="2"/>
        <charset val="204"/>
      </rPr>
      <t xml:space="preserve">                                                                                               </t>
    </r>
    <r>
      <rPr>
        <sz val="14"/>
        <color indexed="8"/>
        <rFont val="Times New Roman"/>
        <family val="1"/>
        <charset val="204"/>
      </rPr>
      <t>»</t>
    </r>
    <r>
      <rPr>
        <sz val="14"/>
        <color indexed="8"/>
        <rFont val="Calibri"/>
        <family val="2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</si>
</sst>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7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trike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4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trike/>
      <sz val="10"/>
      <color indexed="8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6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2" fontId="4" fillId="2" borderId="1" xfId="0" applyNumberFormat="1" applyFont="1" applyFill="1" applyBorder="1" applyAlignment="1">
      <alignment horizontal="center" vertical="top"/>
    </xf>
    <xf numFmtId="165" fontId="4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2" fontId="1" fillId="2" borderId="1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vertical="top"/>
    </xf>
    <xf numFmtId="2" fontId="1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2" fontId="0" fillId="0" borderId="0" xfId="0" applyNumberFormat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49" fontId="8" fillId="2" borderId="4" xfId="0" applyNumberFormat="1" applyFont="1" applyFill="1" applyBorder="1" applyAlignment="1">
      <alignment horizontal="center" vertical="top" wrapText="1"/>
    </xf>
    <xf numFmtId="49" fontId="8" fillId="2" borderId="5" xfId="0" applyNumberFormat="1" applyFont="1" applyFill="1" applyBorder="1" applyAlignment="1">
      <alignment horizontal="center" vertical="top" wrapText="1"/>
    </xf>
    <xf numFmtId="49" fontId="8" fillId="2" borderId="6" xfId="0" applyNumberFormat="1" applyFont="1" applyFill="1" applyBorder="1" applyAlignment="1">
      <alignment horizontal="center" vertical="top" wrapText="1"/>
    </xf>
    <xf numFmtId="1" fontId="9" fillId="2" borderId="1" xfId="0" applyNumberFormat="1" applyFont="1" applyFill="1" applyBorder="1" applyAlignment="1">
      <alignment horizontal="center" vertical="top"/>
    </xf>
    <xf numFmtId="49" fontId="9" fillId="2" borderId="4" xfId="0" applyNumberFormat="1" applyFont="1" applyFill="1" applyBorder="1" applyAlignment="1">
      <alignment horizontal="center" vertical="top" wrapText="1"/>
    </xf>
    <xf numFmtId="49" fontId="9" fillId="2" borderId="5" xfId="0" applyNumberFormat="1" applyFont="1" applyFill="1" applyBorder="1" applyAlignment="1">
      <alignment horizontal="center" vertical="top" wrapText="1"/>
    </xf>
    <xf numFmtId="49" fontId="9" fillId="2" borderId="6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/>
    </xf>
    <xf numFmtId="4" fontId="9" fillId="2" borderId="1" xfId="0" applyNumberFormat="1" applyFont="1" applyFill="1" applyBorder="1" applyAlignment="1">
      <alignment horizontal="center" vertical="top"/>
    </xf>
    <xf numFmtId="0" fontId="9" fillId="2" borderId="0" xfId="0" applyFont="1" applyFill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49" fontId="8" fillId="2" borderId="0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top"/>
    </xf>
    <xf numFmtId="0" fontId="8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49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165" fontId="1" fillId="2" borderId="0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/>
    </xf>
    <xf numFmtId="165" fontId="1" fillId="2" borderId="6" xfId="0" applyNumberFormat="1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top" wrapText="1"/>
    </xf>
    <xf numFmtId="49" fontId="9" fillId="2" borderId="6" xfId="0" applyNumberFormat="1" applyFont="1" applyFill="1" applyBorder="1" applyAlignment="1">
      <alignment horizontal="center" vertical="top" wrapText="1"/>
    </xf>
    <xf numFmtId="49" fontId="9" fillId="2" borderId="5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70"/>
  <sheetViews>
    <sheetView tabSelected="1" view="pageLayout" zoomScale="60" zoomScaleNormal="80" zoomScalePageLayoutView="60" workbookViewId="0">
      <selection activeCell="A308" sqref="A308:IV308"/>
    </sheetView>
  </sheetViews>
  <sheetFormatPr defaultColWidth="8.85546875" defaultRowHeight="15.75" x14ac:dyDescent="0.25"/>
  <cols>
    <col min="1" max="1" width="8.28515625" style="114" customWidth="1"/>
    <col min="2" max="2" width="48.85546875" style="11" customWidth="1"/>
    <col min="3" max="3" width="13.85546875" style="119" customWidth="1"/>
    <col min="4" max="4" width="10.140625" style="119" customWidth="1"/>
    <col min="5" max="5" width="31.140625" style="4" customWidth="1"/>
    <col min="6" max="6" width="15.5703125" style="4" customWidth="1"/>
    <col min="7" max="7" width="45.7109375" style="117" customWidth="1"/>
    <col min="8" max="8" width="12" style="4" customWidth="1"/>
    <col min="9" max="9" width="16" style="4" customWidth="1"/>
    <col min="10" max="10" width="10.5703125" style="4" customWidth="1"/>
    <col min="11" max="11" width="10.85546875" style="4" customWidth="1"/>
    <col min="12" max="12" width="10.7109375" style="4" customWidth="1"/>
    <col min="13" max="13" width="15.140625" style="4" customWidth="1"/>
    <col min="14" max="14" width="14.7109375" style="85" customWidth="1"/>
    <col min="15" max="15" width="14.140625" style="4" customWidth="1"/>
    <col min="16" max="16" width="14.7109375" style="4" customWidth="1"/>
    <col min="17" max="17" width="14.28515625" style="10" customWidth="1"/>
    <col min="18" max="18" width="15" style="139" customWidth="1"/>
    <col min="19" max="19" width="14.5703125" style="126" customWidth="1"/>
    <col min="20" max="24" width="14.5703125" style="10" customWidth="1"/>
    <col min="25" max="25" width="18.7109375" style="117" customWidth="1"/>
    <col min="26" max="26" width="0.140625" style="4" customWidth="1"/>
    <col min="27" max="16384" width="8.85546875" style="4"/>
  </cols>
  <sheetData>
    <row r="1" spans="1:26" ht="33" customHeight="1" x14ac:dyDescent="0.25">
      <c r="A1" s="77"/>
      <c r="B1" s="78"/>
      <c r="C1" s="79"/>
      <c r="D1" s="79"/>
      <c r="E1" s="6"/>
      <c r="F1" s="6"/>
      <c r="G1" s="120"/>
      <c r="H1" s="6"/>
      <c r="I1" s="6"/>
      <c r="J1" s="6"/>
      <c r="K1" s="6"/>
      <c r="L1" s="6"/>
      <c r="M1" s="6"/>
      <c r="N1" s="80"/>
      <c r="O1" s="6"/>
      <c r="P1" s="6"/>
      <c r="Q1" s="81"/>
      <c r="R1" s="138"/>
      <c r="S1" s="127"/>
      <c r="T1" s="81"/>
      <c r="U1" s="81"/>
      <c r="V1" s="81"/>
      <c r="W1" s="81"/>
      <c r="X1" s="81"/>
      <c r="Y1" s="120"/>
      <c r="Z1" s="7"/>
    </row>
    <row r="2" spans="1:26" ht="39.75" customHeight="1" x14ac:dyDescent="0.25">
      <c r="A2" s="77"/>
      <c r="B2" s="78"/>
      <c r="C2" s="79"/>
      <c r="D2" s="79"/>
      <c r="E2" s="6"/>
      <c r="F2" s="6"/>
      <c r="G2" s="120"/>
      <c r="H2" s="6"/>
      <c r="I2" s="6"/>
      <c r="J2" s="6"/>
      <c r="K2" s="6"/>
      <c r="L2" s="6"/>
      <c r="M2" s="6"/>
      <c r="N2" s="80"/>
      <c r="O2" s="6"/>
      <c r="P2" s="172" t="s">
        <v>385</v>
      </c>
      <c r="Q2" s="172"/>
      <c r="R2" s="172"/>
      <c r="S2" s="172"/>
      <c r="T2" s="172"/>
      <c r="U2" s="172"/>
      <c r="V2" s="172"/>
      <c r="W2" s="172"/>
      <c r="X2" s="172"/>
      <c r="Y2" s="172"/>
      <c r="Z2" s="7"/>
    </row>
    <row r="3" spans="1:26" x14ac:dyDescent="0.25">
      <c r="A3" s="77"/>
      <c r="B3" s="78"/>
      <c r="C3" s="79"/>
      <c r="D3" s="79"/>
      <c r="E3" s="6"/>
      <c r="F3" s="6"/>
      <c r="G3" s="120"/>
      <c r="H3" s="6"/>
      <c r="I3" s="6"/>
      <c r="J3" s="6"/>
      <c r="K3" s="6"/>
      <c r="L3" s="6"/>
      <c r="M3" s="6"/>
      <c r="N3" s="80"/>
      <c r="O3" s="6"/>
      <c r="P3" s="172" t="s">
        <v>237</v>
      </c>
      <c r="Q3" s="172"/>
      <c r="R3" s="172"/>
      <c r="S3" s="172"/>
      <c r="T3" s="172"/>
      <c r="U3" s="172"/>
      <c r="V3" s="172"/>
      <c r="W3" s="172"/>
      <c r="X3" s="172"/>
      <c r="Y3" s="172"/>
      <c r="Z3" s="7"/>
    </row>
    <row r="4" spans="1:26" x14ac:dyDescent="0.25">
      <c r="A4" s="77"/>
      <c r="B4" s="78"/>
      <c r="C4" s="79"/>
      <c r="D4" s="79"/>
      <c r="E4" s="6"/>
      <c r="F4" s="6"/>
      <c r="G4" s="120"/>
      <c r="H4" s="6"/>
      <c r="I4" s="6"/>
      <c r="J4" s="6"/>
      <c r="K4" s="6"/>
      <c r="L4" s="6"/>
      <c r="M4" s="6"/>
      <c r="N4" s="80"/>
      <c r="O4" s="6"/>
      <c r="P4" s="172" t="s">
        <v>238</v>
      </c>
      <c r="Q4" s="172"/>
      <c r="R4" s="172"/>
      <c r="S4" s="172"/>
      <c r="T4" s="172"/>
      <c r="U4" s="172"/>
      <c r="V4" s="172"/>
      <c r="W4" s="172"/>
      <c r="X4" s="172"/>
      <c r="Y4" s="172"/>
      <c r="Z4" s="7"/>
    </row>
    <row r="5" spans="1:26" ht="18.75" x14ac:dyDescent="0.25">
      <c r="A5" s="77"/>
      <c r="B5" s="78"/>
      <c r="C5" s="79"/>
      <c r="D5" s="79"/>
      <c r="E5" s="6"/>
      <c r="F5" s="6"/>
      <c r="G5" s="120"/>
      <c r="H5" s="6"/>
      <c r="I5" s="6"/>
      <c r="J5" s="6"/>
      <c r="K5" s="6"/>
      <c r="L5" s="6"/>
      <c r="M5" s="6"/>
      <c r="N5" s="80"/>
      <c r="O5" s="6"/>
      <c r="P5" s="172" t="s">
        <v>382</v>
      </c>
      <c r="Q5" s="172"/>
      <c r="R5" s="172"/>
      <c r="S5" s="172"/>
      <c r="T5" s="172"/>
      <c r="U5" s="172"/>
      <c r="V5" s="172"/>
      <c r="W5" s="172"/>
      <c r="X5" s="172"/>
      <c r="Y5" s="172"/>
      <c r="Z5" s="7"/>
    </row>
    <row r="6" spans="1:26" x14ac:dyDescent="0.25">
      <c r="A6" s="77"/>
      <c r="B6" s="78"/>
      <c r="C6" s="79"/>
      <c r="D6" s="79"/>
      <c r="E6" s="6"/>
      <c r="F6" s="6"/>
      <c r="G6" s="120"/>
      <c r="H6" s="6"/>
      <c r="I6" s="6"/>
      <c r="J6" s="6"/>
      <c r="K6" s="6"/>
      <c r="L6" s="6"/>
      <c r="M6" s="6"/>
      <c r="N6" s="80"/>
      <c r="O6" s="6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7"/>
    </row>
    <row r="7" spans="1:26" x14ac:dyDescent="0.25">
      <c r="A7" s="77"/>
      <c r="B7" s="78"/>
      <c r="C7" s="79"/>
      <c r="D7" s="79"/>
      <c r="E7" s="6"/>
      <c r="F7" s="6"/>
      <c r="G7" s="120"/>
      <c r="H7" s="6"/>
      <c r="I7" s="6"/>
      <c r="J7" s="6"/>
      <c r="K7" s="6"/>
      <c r="L7" s="6"/>
      <c r="M7" s="6"/>
      <c r="N7" s="80"/>
      <c r="O7" s="6"/>
      <c r="P7" s="6"/>
      <c r="Q7" s="81"/>
      <c r="R7" s="138"/>
      <c r="S7" s="127"/>
      <c r="T7" s="81"/>
      <c r="U7" s="81"/>
      <c r="V7" s="81"/>
      <c r="W7" s="81"/>
      <c r="X7" s="81"/>
      <c r="Y7" s="120"/>
      <c r="Z7" s="7"/>
    </row>
    <row r="8" spans="1:26" ht="15" customHeight="1" x14ac:dyDescent="0.25">
      <c r="A8" s="77"/>
      <c r="B8" s="173" t="s">
        <v>331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82"/>
      <c r="U8" s="82"/>
      <c r="V8" s="82"/>
      <c r="W8" s="82"/>
      <c r="X8" s="82"/>
      <c r="Y8" s="120"/>
      <c r="Z8" s="7"/>
    </row>
    <row r="9" spans="1:26" s="9" customFormat="1" ht="15" customHeight="1" x14ac:dyDescent="0.25">
      <c r="A9" s="77"/>
      <c r="B9" s="78"/>
      <c r="C9" s="79"/>
      <c r="D9" s="79"/>
      <c r="E9" s="6"/>
      <c r="F9" s="6"/>
      <c r="G9" s="120"/>
      <c r="H9" s="6"/>
      <c r="I9" s="6"/>
      <c r="J9" s="6"/>
      <c r="K9" s="6"/>
      <c r="L9" s="6"/>
      <c r="M9" s="6"/>
      <c r="N9" s="80"/>
      <c r="O9" s="6"/>
      <c r="P9" s="6"/>
      <c r="Q9" s="81"/>
      <c r="R9" s="138"/>
      <c r="S9" s="127"/>
      <c r="T9" s="81"/>
      <c r="U9" s="81"/>
      <c r="V9" s="81"/>
      <c r="W9" s="81"/>
      <c r="X9" s="81"/>
      <c r="Y9" s="120"/>
      <c r="Z9" s="8"/>
    </row>
    <row r="10" spans="1:26" s="109" customFormat="1" ht="33" customHeight="1" x14ac:dyDescent="0.25">
      <c r="A10" s="174" t="s">
        <v>386</v>
      </c>
      <c r="B10" s="175" t="s">
        <v>133</v>
      </c>
      <c r="C10" s="170" t="s">
        <v>134</v>
      </c>
      <c r="D10" s="170" t="s">
        <v>183</v>
      </c>
      <c r="E10" s="170" t="s">
        <v>135</v>
      </c>
      <c r="F10" s="170" t="s">
        <v>395</v>
      </c>
      <c r="G10" s="170" t="s">
        <v>136</v>
      </c>
      <c r="H10" s="170" t="s">
        <v>137</v>
      </c>
      <c r="I10" s="170"/>
      <c r="J10" s="170"/>
      <c r="K10" s="177" t="s">
        <v>138</v>
      </c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21"/>
    </row>
    <row r="11" spans="1:26" s="109" customFormat="1" ht="51" customHeight="1" x14ac:dyDescent="0.25">
      <c r="A11" s="174"/>
      <c r="B11" s="176"/>
      <c r="C11" s="170"/>
      <c r="D11" s="170"/>
      <c r="E11" s="170"/>
      <c r="F11" s="170"/>
      <c r="G11" s="170"/>
      <c r="H11" s="118" t="s">
        <v>139</v>
      </c>
      <c r="I11" s="118" t="s">
        <v>140</v>
      </c>
      <c r="J11" s="118" t="s">
        <v>141</v>
      </c>
      <c r="K11" s="121">
        <v>2012</v>
      </c>
      <c r="L11" s="121">
        <v>2013</v>
      </c>
      <c r="M11" s="121">
        <v>2014</v>
      </c>
      <c r="N11" s="83">
        <v>2015</v>
      </c>
      <c r="O11" s="121">
        <v>2016</v>
      </c>
      <c r="P11" s="142">
        <v>2017</v>
      </c>
      <c r="Q11" s="84">
        <v>2018</v>
      </c>
      <c r="R11" s="137">
        <v>2019</v>
      </c>
      <c r="S11" s="128">
        <v>2020</v>
      </c>
      <c r="T11" s="84">
        <v>2021</v>
      </c>
      <c r="U11" s="84">
        <v>2022</v>
      </c>
      <c r="V11" s="84">
        <v>2023</v>
      </c>
      <c r="W11" s="84">
        <v>2024</v>
      </c>
      <c r="X11" s="84">
        <v>2025</v>
      </c>
      <c r="Y11" s="121" t="s">
        <v>142</v>
      </c>
      <c r="Z11" s="121"/>
    </row>
    <row r="12" spans="1:26" ht="15" customHeight="1" x14ac:dyDescent="0.25">
      <c r="A12" s="114" t="s">
        <v>76</v>
      </c>
      <c r="B12" s="119" t="s">
        <v>143</v>
      </c>
      <c r="C12" s="119" t="s">
        <v>144</v>
      </c>
      <c r="D12" s="119" t="s">
        <v>145</v>
      </c>
      <c r="E12" s="119" t="s">
        <v>146</v>
      </c>
      <c r="F12" s="119" t="s">
        <v>147</v>
      </c>
      <c r="G12" s="119" t="s">
        <v>148</v>
      </c>
      <c r="H12" s="119" t="s">
        <v>149</v>
      </c>
      <c r="I12" s="119" t="s">
        <v>150</v>
      </c>
      <c r="J12" s="119" t="s">
        <v>151</v>
      </c>
      <c r="K12" s="117" t="s">
        <v>152</v>
      </c>
      <c r="L12" s="117" t="s">
        <v>153</v>
      </c>
      <c r="M12" s="117" t="s">
        <v>154</v>
      </c>
      <c r="N12" s="85" t="s">
        <v>155</v>
      </c>
      <c r="O12" s="117" t="s">
        <v>156</v>
      </c>
      <c r="P12" s="144" t="s">
        <v>157</v>
      </c>
      <c r="Q12" s="10" t="s">
        <v>158</v>
      </c>
      <c r="R12" s="139" t="s">
        <v>159</v>
      </c>
      <c r="S12" s="126" t="s">
        <v>160</v>
      </c>
      <c r="T12" s="10" t="s">
        <v>161</v>
      </c>
      <c r="U12" s="10" t="s">
        <v>324</v>
      </c>
      <c r="V12" s="10" t="s">
        <v>343</v>
      </c>
      <c r="W12" s="10" t="s">
        <v>344</v>
      </c>
      <c r="X12" s="10" t="s">
        <v>345</v>
      </c>
      <c r="Y12" s="117" t="s">
        <v>346</v>
      </c>
    </row>
    <row r="13" spans="1:26" ht="78.75" customHeight="1" x14ac:dyDescent="0.25">
      <c r="A13" s="158" t="s">
        <v>162</v>
      </c>
      <c r="B13" s="11" t="s">
        <v>263</v>
      </c>
      <c r="D13" s="119" t="s">
        <v>163</v>
      </c>
      <c r="K13" s="117"/>
      <c r="L13" s="117"/>
      <c r="M13" s="86"/>
      <c r="O13" s="86" t="s">
        <v>332</v>
      </c>
      <c r="P13" s="144"/>
    </row>
    <row r="14" spans="1:26" s="12" customFormat="1" x14ac:dyDescent="0.25">
      <c r="A14" s="158"/>
      <c r="B14" s="87" t="s">
        <v>211</v>
      </c>
      <c r="C14" s="119"/>
      <c r="D14" s="119"/>
      <c r="E14" s="4"/>
      <c r="F14" s="4"/>
      <c r="G14" s="88" t="s">
        <v>166</v>
      </c>
      <c r="H14" s="88" t="s">
        <v>163</v>
      </c>
      <c r="I14" s="88" t="s">
        <v>163</v>
      </c>
      <c r="J14" s="88" t="s">
        <v>163</v>
      </c>
      <c r="K14" s="88" t="s">
        <v>163</v>
      </c>
      <c r="L14" s="88" t="s">
        <v>163</v>
      </c>
      <c r="M14" s="89">
        <f>M15+M24+M23</f>
        <v>58637</v>
      </c>
      <c r="N14" s="89">
        <f>N15+N24+N23</f>
        <v>65688.25</v>
      </c>
      <c r="O14" s="89">
        <f>O15+O24+O23</f>
        <v>49316.320000000007</v>
      </c>
      <c r="P14" s="89">
        <f>P15+P24+P23+P36</f>
        <v>49890.879999999997</v>
      </c>
      <c r="Q14" s="89">
        <f t="shared" ref="Q14:X14" si="0">Q15+Q24+Q23</f>
        <v>35378.699999999997</v>
      </c>
      <c r="R14" s="89">
        <f t="shared" si="0"/>
        <v>26031.542999999998</v>
      </c>
      <c r="S14" s="89">
        <f t="shared" si="0"/>
        <v>12683</v>
      </c>
      <c r="T14" s="89">
        <f t="shared" si="0"/>
        <v>13083</v>
      </c>
      <c r="U14" s="89">
        <f t="shared" si="0"/>
        <v>13283</v>
      </c>
      <c r="V14" s="89">
        <f t="shared" si="0"/>
        <v>13283</v>
      </c>
      <c r="W14" s="89">
        <f t="shared" si="0"/>
        <v>13283</v>
      </c>
      <c r="X14" s="89">
        <f t="shared" si="0"/>
        <v>13283</v>
      </c>
      <c r="Y14" s="89">
        <f>Y15+Y24+Y23+Y36</f>
        <v>363840.69300000003</v>
      </c>
    </row>
    <row r="15" spans="1:26" s="12" customFormat="1" ht="15.75" customHeight="1" x14ac:dyDescent="0.25">
      <c r="A15" s="158"/>
      <c r="B15" s="159" t="s">
        <v>164</v>
      </c>
      <c r="C15" s="162" t="s">
        <v>165</v>
      </c>
      <c r="D15" s="154" t="s">
        <v>163</v>
      </c>
      <c r="E15" s="165" t="s">
        <v>163</v>
      </c>
      <c r="F15" s="165" t="s">
        <v>163</v>
      </c>
      <c r="G15" s="88" t="s">
        <v>142</v>
      </c>
      <c r="H15" s="88" t="s">
        <v>163</v>
      </c>
      <c r="I15" s="88" t="s">
        <v>163</v>
      </c>
      <c r="J15" s="88" t="s">
        <v>163</v>
      </c>
      <c r="K15" s="88" t="s">
        <v>163</v>
      </c>
      <c r="L15" s="88" t="s">
        <v>163</v>
      </c>
      <c r="M15" s="89">
        <f t="shared" ref="M15:S15" si="1">M16+M17+M18+M19+M20+M21+M22</f>
        <v>20000</v>
      </c>
      <c r="N15" s="89">
        <f t="shared" si="1"/>
        <v>10995.25</v>
      </c>
      <c r="O15" s="89">
        <f t="shared" si="1"/>
        <v>14829.52</v>
      </c>
      <c r="P15" s="89">
        <f>P16+P17+P18+P19+P20+P21+P22</f>
        <v>5394.3099999999995</v>
      </c>
      <c r="Q15" s="89">
        <f t="shared" si="1"/>
        <v>3410.5999999999995</v>
      </c>
      <c r="R15" s="89">
        <f t="shared" si="1"/>
        <v>9240.4429999999993</v>
      </c>
      <c r="S15" s="89">
        <f t="shared" si="1"/>
        <v>8583</v>
      </c>
      <c r="T15" s="89">
        <f t="shared" ref="T15:Y15" si="2">T16+T17+T18+T19+T20+T21+T22</f>
        <v>9083</v>
      </c>
      <c r="U15" s="89">
        <f t="shared" si="2"/>
        <v>9183</v>
      </c>
      <c r="V15" s="89">
        <f t="shared" si="2"/>
        <v>9183</v>
      </c>
      <c r="W15" s="89">
        <f t="shared" si="2"/>
        <v>9183</v>
      </c>
      <c r="X15" s="89">
        <f t="shared" si="2"/>
        <v>9183</v>
      </c>
      <c r="Y15" s="89">
        <f t="shared" si="2"/>
        <v>118268.12300000001</v>
      </c>
    </row>
    <row r="16" spans="1:26" s="12" customFormat="1" ht="30.75" customHeight="1" x14ac:dyDescent="0.25">
      <c r="A16" s="158"/>
      <c r="B16" s="160"/>
      <c r="C16" s="163"/>
      <c r="D16" s="155"/>
      <c r="E16" s="166"/>
      <c r="F16" s="166"/>
      <c r="G16" s="119" t="s">
        <v>80</v>
      </c>
      <c r="H16" s="117" t="s">
        <v>163</v>
      </c>
      <c r="I16" s="117" t="s">
        <v>163</v>
      </c>
      <c r="J16" s="117" t="s">
        <v>163</v>
      </c>
      <c r="K16" s="117" t="s">
        <v>163</v>
      </c>
      <c r="L16" s="117" t="s">
        <v>163</v>
      </c>
      <c r="M16" s="5">
        <f>M46+M69+M64+M66+M193+M197+M201+M204+M208+M213+M218+M222+M227+M271+M273+M261+M275+M278+M280+M282+M288+M292+M297+M299+M302+M308+M65+M67+M68</f>
        <v>3195</v>
      </c>
      <c r="N16" s="5">
        <f>N46+N69+N64+N66+N193+N197+N201+N204+N208+N213+N218+N222+N227+N271+N273+N261+N275+N278+N280+N282+N288+N292+N297+N299+N302+N308+N44+N67+N65+N68</f>
        <v>3345.25</v>
      </c>
      <c r="O16" s="5">
        <f>O46+O69+O64+O66+O193+O197+O201+O204+O208+O213+O218+O222+O227+O271+O273+O261+O275+O278+O280+O282+O289+O292+O297+O299+O302+O308+O304+O44+O65</f>
        <v>2990</v>
      </c>
      <c r="P16" s="5">
        <f>P46+P64+P189+P193+P197+P204+P213+P227+P278+P280+P282+P289+P292+P299+P302+P261+P114+P307+P304+P275+P69+P66+P199+P300+P305+P65+P67+P68+P45+P198</f>
        <v>3619.7899999999995</v>
      </c>
      <c r="Q16" s="1">
        <f>Q46+Q64+Q114+Q197+Q201+Q204+Q213+Q218+Q261+Q278+Q289+Q292+Q295+Q302+Q304++Q189+Q305+Q307+Q136+Q65+Q66+Q68+Q188+Q199+Q262+Q277+Q45+Q198</f>
        <v>2010.62</v>
      </c>
      <c r="R16" s="5">
        <f>R46+R64+R113+R188+R197+R203+R212+R222+R262+R277+R288+R292+R295+Y13+R304+R199+R305+R307+R66+R69+R226+R80+R100+R121+R130+R260</f>
        <v>6645</v>
      </c>
      <c r="S16" s="5">
        <f t="shared" ref="S16:X16" si="3">S46+S64+S113+S188+S197+S203+S212+S222+S262+S277+S288+S292+S295+S302+S304+S199+S305+S307+S66+S69+S226+S80+S100+S121+S130+S260+S217</f>
        <v>6993</v>
      </c>
      <c r="T16" s="5">
        <f t="shared" si="3"/>
        <v>7293</v>
      </c>
      <c r="U16" s="5">
        <f t="shared" si="3"/>
        <v>7393</v>
      </c>
      <c r="V16" s="5">
        <f t="shared" si="3"/>
        <v>7393</v>
      </c>
      <c r="W16" s="5">
        <f t="shared" si="3"/>
        <v>7393</v>
      </c>
      <c r="X16" s="5">
        <f t="shared" si="3"/>
        <v>7393</v>
      </c>
      <c r="Y16" s="5">
        <f t="shared" ref="Y16:Y21" si="4">M16+N16+O16+P16+Q16+R16+S16+T16+U16+V16+W16+X16</f>
        <v>65663.66</v>
      </c>
    </row>
    <row r="17" spans="1:25" s="12" customFormat="1" ht="30.75" customHeight="1" x14ac:dyDescent="0.25">
      <c r="A17" s="158"/>
      <c r="B17" s="160"/>
      <c r="C17" s="163"/>
      <c r="D17" s="155"/>
      <c r="E17" s="166"/>
      <c r="F17" s="166"/>
      <c r="G17" s="119" t="s">
        <v>198</v>
      </c>
      <c r="H17" s="117" t="s">
        <v>163</v>
      </c>
      <c r="I17" s="117" t="s">
        <v>163</v>
      </c>
      <c r="J17" s="117" t="s">
        <v>163</v>
      </c>
      <c r="K17" s="117" t="s">
        <v>163</v>
      </c>
      <c r="L17" s="117" t="s">
        <v>163</v>
      </c>
      <c r="M17" s="5">
        <f>M89+M282</f>
        <v>3562</v>
      </c>
      <c r="N17" s="5">
        <f>N89+N282</f>
        <v>2700</v>
      </c>
      <c r="O17" s="5">
        <f>O89</f>
        <v>600</v>
      </c>
      <c r="P17" s="5">
        <f>P89+P90</f>
        <v>168</v>
      </c>
      <c r="Q17" s="1">
        <f>Q89</f>
        <v>72</v>
      </c>
      <c r="R17" s="5">
        <f t="shared" ref="R17:X17" si="5">R88</f>
        <v>600</v>
      </c>
      <c r="S17" s="5">
        <f t="shared" si="5"/>
        <v>900</v>
      </c>
      <c r="T17" s="5">
        <f t="shared" si="5"/>
        <v>1100</v>
      </c>
      <c r="U17" s="5">
        <f t="shared" si="5"/>
        <v>1100</v>
      </c>
      <c r="V17" s="5">
        <f t="shared" si="5"/>
        <v>1100</v>
      </c>
      <c r="W17" s="5">
        <f t="shared" si="5"/>
        <v>1100</v>
      </c>
      <c r="X17" s="5">
        <f t="shared" si="5"/>
        <v>1100</v>
      </c>
      <c r="Y17" s="5">
        <f t="shared" si="4"/>
        <v>14102</v>
      </c>
    </row>
    <row r="18" spans="1:25" s="12" customFormat="1" ht="32.25" customHeight="1" x14ac:dyDescent="0.25">
      <c r="A18" s="158"/>
      <c r="B18" s="160"/>
      <c r="C18" s="163"/>
      <c r="D18" s="155"/>
      <c r="E18" s="166"/>
      <c r="F18" s="166"/>
      <c r="G18" s="119" t="s">
        <v>167</v>
      </c>
      <c r="H18" s="117" t="s">
        <v>163</v>
      </c>
      <c r="I18" s="117" t="s">
        <v>163</v>
      </c>
      <c r="J18" s="117" t="s">
        <v>163</v>
      </c>
      <c r="K18" s="117" t="s">
        <v>163</v>
      </c>
      <c r="L18" s="117" t="s">
        <v>163</v>
      </c>
      <c r="M18" s="5">
        <f>M145+M163+M169</f>
        <v>3045</v>
      </c>
      <c r="N18" s="5">
        <f>N145+N163+N169</f>
        <v>2040</v>
      </c>
      <c r="O18" s="5">
        <f>O145+O163+O169</f>
        <v>9671.2000000000007</v>
      </c>
      <c r="P18" s="5">
        <f>P145+P163+P169</f>
        <v>1538.72</v>
      </c>
      <c r="Q18" s="1">
        <f>Q145+Q163+Q169+Q239</f>
        <v>1266.5999999999999</v>
      </c>
      <c r="R18" s="5">
        <f>R145+R163+R169+R239+R144</f>
        <v>1024.0430000000001</v>
      </c>
      <c r="S18" s="5">
        <f t="shared" ref="S18:X18" si="6">S145+S163+S169+S239</f>
        <v>0</v>
      </c>
      <c r="T18" s="5">
        <f t="shared" si="6"/>
        <v>0</v>
      </c>
      <c r="U18" s="5">
        <f t="shared" si="6"/>
        <v>0</v>
      </c>
      <c r="V18" s="5">
        <f t="shared" si="6"/>
        <v>0</v>
      </c>
      <c r="W18" s="5">
        <f t="shared" si="6"/>
        <v>0</v>
      </c>
      <c r="X18" s="5">
        <f t="shared" si="6"/>
        <v>0</v>
      </c>
      <c r="Y18" s="5">
        <f t="shared" si="4"/>
        <v>18585.563000000002</v>
      </c>
    </row>
    <row r="19" spans="1:25" s="12" customFormat="1" ht="30.75" customHeight="1" x14ac:dyDescent="0.25">
      <c r="A19" s="158"/>
      <c r="B19" s="160"/>
      <c r="C19" s="163"/>
      <c r="D19" s="155"/>
      <c r="E19" s="166"/>
      <c r="F19" s="166"/>
      <c r="G19" s="119" t="s">
        <v>174</v>
      </c>
      <c r="H19" s="117" t="s">
        <v>163</v>
      </c>
      <c r="I19" s="117" t="s">
        <v>163</v>
      </c>
      <c r="J19" s="117" t="s">
        <v>163</v>
      </c>
      <c r="K19" s="117" t="s">
        <v>163</v>
      </c>
      <c r="L19" s="117" t="s">
        <v>163</v>
      </c>
      <c r="M19" s="5">
        <f>M79+M264+M267+M285</f>
        <v>2505</v>
      </c>
      <c r="N19" s="5">
        <f>N79+N264+N267+N285+N268</f>
        <v>1320</v>
      </c>
      <c r="O19" s="5">
        <f>O79+O264+O267+O268</f>
        <v>383.32</v>
      </c>
      <c r="P19" s="5">
        <f>P79+P264+P267+P268</f>
        <v>45.1</v>
      </c>
      <c r="Q19" s="5">
        <f>Q79+Q264+Q267+Q268</f>
        <v>28.2</v>
      </c>
      <c r="R19" s="5">
        <f>R79+R264+R267+R268+R78</f>
        <v>721.4</v>
      </c>
      <c r="S19" s="5">
        <f t="shared" ref="S19:X19" si="7">S79+S264+S267+S268+S77</f>
        <v>590</v>
      </c>
      <c r="T19" s="5">
        <f t="shared" si="7"/>
        <v>590</v>
      </c>
      <c r="U19" s="5">
        <f t="shared" si="7"/>
        <v>590</v>
      </c>
      <c r="V19" s="5">
        <f t="shared" si="7"/>
        <v>590</v>
      </c>
      <c r="W19" s="5">
        <f t="shared" si="7"/>
        <v>590</v>
      </c>
      <c r="X19" s="5">
        <f t="shared" si="7"/>
        <v>590</v>
      </c>
      <c r="Y19" s="5">
        <f t="shared" si="4"/>
        <v>8543.02</v>
      </c>
    </row>
    <row r="20" spans="1:25" s="12" customFormat="1" ht="32.25" customHeight="1" x14ac:dyDescent="0.25">
      <c r="A20" s="158"/>
      <c r="B20" s="160"/>
      <c r="C20" s="163"/>
      <c r="D20" s="155"/>
      <c r="E20" s="166"/>
      <c r="F20" s="166"/>
      <c r="G20" s="119" t="s">
        <v>175</v>
      </c>
      <c r="H20" s="117" t="s">
        <v>163</v>
      </c>
      <c r="I20" s="117" t="s">
        <v>163</v>
      </c>
      <c r="J20" s="117" t="s">
        <v>163</v>
      </c>
      <c r="K20" s="117" t="s">
        <v>163</v>
      </c>
      <c r="L20" s="117" t="s">
        <v>163</v>
      </c>
      <c r="M20" s="5">
        <f>M98+M99</f>
        <v>2193</v>
      </c>
      <c r="N20" s="5">
        <f>N98+N99</f>
        <v>1590</v>
      </c>
      <c r="O20" s="5">
        <f>O98+O99+O257</f>
        <v>300</v>
      </c>
      <c r="P20" s="5">
        <f>P98+P99+P257</f>
        <v>22.7</v>
      </c>
      <c r="Q20" s="1">
        <f>Q98+Q99+Q257</f>
        <v>33.18</v>
      </c>
      <c r="R20" s="5">
        <f>R97+R99+R257</f>
        <v>250</v>
      </c>
      <c r="S20" s="5">
        <f t="shared" ref="S20:X20" si="8">S97+S257+S99</f>
        <v>100</v>
      </c>
      <c r="T20" s="5">
        <f t="shared" si="8"/>
        <v>100</v>
      </c>
      <c r="U20" s="5">
        <f t="shared" si="8"/>
        <v>100</v>
      </c>
      <c r="V20" s="5">
        <f t="shared" si="8"/>
        <v>100</v>
      </c>
      <c r="W20" s="5">
        <f t="shared" si="8"/>
        <v>100</v>
      </c>
      <c r="X20" s="5">
        <f t="shared" si="8"/>
        <v>100</v>
      </c>
      <c r="Y20" s="5">
        <f t="shared" si="4"/>
        <v>4988.88</v>
      </c>
    </row>
    <row r="21" spans="1:25" s="12" customFormat="1" ht="31.5" customHeight="1" x14ac:dyDescent="0.25">
      <c r="A21" s="158"/>
      <c r="B21" s="160"/>
      <c r="C21" s="163"/>
      <c r="D21" s="155"/>
      <c r="E21" s="166"/>
      <c r="F21" s="166"/>
      <c r="G21" s="119" t="s">
        <v>375</v>
      </c>
      <c r="H21" s="117" t="s">
        <v>163</v>
      </c>
      <c r="I21" s="117" t="s">
        <v>163</v>
      </c>
      <c r="J21" s="117" t="s">
        <v>163</v>
      </c>
      <c r="K21" s="117" t="s">
        <v>163</v>
      </c>
      <c r="L21" s="117" t="s">
        <v>163</v>
      </c>
      <c r="M21" s="5">
        <f t="shared" ref="M21:X21" si="9">M120+M129</f>
        <v>5500</v>
      </c>
      <c r="N21" s="5">
        <f t="shared" si="9"/>
        <v>0</v>
      </c>
      <c r="O21" s="5">
        <f t="shared" si="9"/>
        <v>0</v>
      </c>
      <c r="P21" s="5">
        <f t="shared" si="9"/>
        <v>0</v>
      </c>
      <c r="Q21" s="5">
        <f t="shared" si="9"/>
        <v>0</v>
      </c>
      <c r="R21" s="5">
        <f t="shared" si="9"/>
        <v>0</v>
      </c>
      <c r="S21" s="5">
        <f t="shared" si="9"/>
        <v>0</v>
      </c>
      <c r="T21" s="5">
        <f t="shared" si="9"/>
        <v>0</v>
      </c>
      <c r="U21" s="5">
        <f t="shared" si="9"/>
        <v>0</v>
      </c>
      <c r="V21" s="5">
        <f t="shared" si="9"/>
        <v>0</v>
      </c>
      <c r="W21" s="5">
        <f t="shared" si="9"/>
        <v>0</v>
      </c>
      <c r="X21" s="5">
        <f t="shared" si="9"/>
        <v>0</v>
      </c>
      <c r="Y21" s="5">
        <f t="shared" si="4"/>
        <v>5500</v>
      </c>
    </row>
    <row r="22" spans="1:25" s="12" customFormat="1" ht="30.75" customHeight="1" x14ac:dyDescent="0.25">
      <c r="A22" s="158"/>
      <c r="B22" s="161"/>
      <c r="C22" s="164"/>
      <c r="D22" s="156"/>
      <c r="E22" s="167"/>
      <c r="F22" s="167"/>
      <c r="G22" s="119" t="s">
        <v>243</v>
      </c>
      <c r="H22" s="117" t="s">
        <v>163</v>
      </c>
      <c r="I22" s="117" t="s">
        <v>163</v>
      </c>
      <c r="J22" s="117" t="s">
        <v>163</v>
      </c>
      <c r="K22" s="117" t="s">
        <v>163</v>
      </c>
      <c r="L22" s="117" t="s">
        <v>163</v>
      </c>
      <c r="M22" s="5">
        <f t="shared" ref="M22:X22" si="10">M109</f>
        <v>0</v>
      </c>
      <c r="N22" s="5">
        <f t="shared" si="10"/>
        <v>0</v>
      </c>
      <c r="O22" s="5">
        <f t="shared" si="10"/>
        <v>885</v>
      </c>
      <c r="P22" s="5">
        <f t="shared" si="10"/>
        <v>0</v>
      </c>
      <c r="Q22" s="1">
        <f t="shared" si="10"/>
        <v>0</v>
      </c>
      <c r="R22" s="5">
        <f t="shared" si="10"/>
        <v>0</v>
      </c>
      <c r="S22" s="5">
        <f t="shared" si="10"/>
        <v>0</v>
      </c>
      <c r="T22" s="5">
        <f t="shared" si="10"/>
        <v>0</v>
      </c>
      <c r="U22" s="5">
        <f t="shared" si="10"/>
        <v>0</v>
      </c>
      <c r="V22" s="5">
        <f t="shared" si="10"/>
        <v>0</v>
      </c>
      <c r="W22" s="5">
        <f t="shared" si="10"/>
        <v>0</v>
      </c>
      <c r="X22" s="5">
        <f t="shared" si="10"/>
        <v>0</v>
      </c>
      <c r="Y22" s="5">
        <f>M22+N22+O22+P22+Q22+R22+S22+T22</f>
        <v>885</v>
      </c>
    </row>
    <row r="23" spans="1:25" s="12" customFormat="1" ht="48.75" customHeight="1" x14ac:dyDescent="0.25">
      <c r="A23" s="158"/>
      <c r="B23" s="87" t="s">
        <v>177</v>
      </c>
      <c r="C23" s="90" t="s">
        <v>178</v>
      </c>
      <c r="D23" s="90" t="s">
        <v>163</v>
      </c>
      <c r="E23" s="88" t="s">
        <v>163</v>
      </c>
      <c r="F23" s="88" t="s">
        <v>163</v>
      </c>
      <c r="G23" s="90" t="s">
        <v>176</v>
      </c>
      <c r="H23" s="88" t="s">
        <v>163</v>
      </c>
      <c r="I23" s="88" t="s">
        <v>163</v>
      </c>
      <c r="J23" s="88" t="s">
        <v>163</v>
      </c>
      <c r="K23" s="88" t="s">
        <v>163</v>
      </c>
      <c r="L23" s="88" t="s">
        <v>163</v>
      </c>
      <c r="M23" s="89">
        <f t="shared" ref="M23:X23" si="11">M84+M105+M125+M134</f>
        <v>9500</v>
      </c>
      <c r="N23" s="89">
        <f t="shared" si="11"/>
        <v>8994.5</v>
      </c>
      <c r="O23" s="89">
        <f t="shared" si="11"/>
        <v>2295</v>
      </c>
      <c r="P23" s="89">
        <f t="shared" si="11"/>
        <v>1070.8699999999999</v>
      </c>
      <c r="Q23" s="91">
        <f t="shared" si="11"/>
        <v>469.2</v>
      </c>
      <c r="R23" s="89">
        <f t="shared" si="11"/>
        <v>2250</v>
      </c>
      <c r="S23" s="89">
        <f t="shared" si="11"/>
        <v>4100</v>
      </c>
      <c r="T23" s="89">
        <f t="shared" si="11"/>
        <v>4000</v>
      </c>
      <c r="U23" s="89">
        <f t="shared" si="11"/>
        <v>4100</v>
      </c>
      <c r="V23" s="89">
        <f t="shared" si="11"/>
        <v>4100</v>
      </c>
      <c r="W23" s="89">
        <f t="shared" si="11"/>
        <v>4100</v>
      </c>
      <c r="X23" s="89">
        <f t="shared" si="11"/>
        <v>4100</v>
      </c>
      <c r="Y23" s="89">
        <f>M23+N23+O23+P23+Q23+R23+S23+T23+U23+V23+W23+X23</f>
        <v>49079.57</v>
      </c>
    </row>
    <row r="24" spans="1:25" s="12" customFormat="1" x14ac:dyDescent="0.25">
      <c r="A24" s="158"/>
      <c r="B24" s="168" t="s">
        <v>170</v>
      </c>
      <c r="C24" s="171" t="s">
        <v>165</v>
      </c>
      <c r="D24" s="171" t="s">
        <v>163</v>
      </c>
      <c r="E24" s="169" t="s">
        <v>163</v>
      </c>
      <c r="F24" s="169" t="s">
        <v>163</v>
      </c>
      <c r="G24" s="88" t="s">
        <v>142</v>
      </c>
      <c r="H24" s="88" t="s">
        <v>163</v>
      </c>
      <c r="I24" s="88" t="s">
        <v>163</v>
      </c>
      <c r="J24" s="88" t="s">
        <v>163</v>
      </c>
      <c r="K24" s="88" t="s">
        <v>163</v>
      </c>
      <c r="L24" s="88" t="s">
        <v>163</v>
      </c>
      <c r="M24" s="89">
        <f>M25+M26+M27+M29+M30+M35+M32+M33+M34+M28</f>
        <v>29137</v>
      </c>
      <c r="N24" s="89">
        <f t="shared" ref="N24:S24" si="12">N25+N26+N27+N29+N30+N35+N32+N33+N34+N28</f>
        <v>45698.5</v>
      </c>
      <c r="O24" s="89">
        <f t="shared" si="12"/>
        <v>32191.800000000003</v>
      </c>
      <c r="P24" s="89">
        <f>P25+P26+P27+P29+P30+P35+P32+P33+P34+P28+P31</f>
        <v>42795.7</v>
      </c>
      <c r="Q24" s="91">
        <f t="shared" si="12"/>
        <v>31498.899999999998</v>
      </c>
      <c r="R24" s="89">
        <f>R25+R26+R27+R29+R30++R31+R32+R33+R34+R28</f>
        <v>14541.099999999999</v>
      </c>
      <c r="S24" s="89">
        <f t="shared" si="12"/>
        <v>0</v>
      </c>
      <c r="T24" s="91">
        <f>T25+T26+T27+T29+T30+T35+T32+T33+T34+T28</f>
        <v>0</v>
      </c>
      <c r="U24" s="91">
        <f>U25+U26+U27+U29+U30+U35+U32+U33+U34+U28</f>
        <v>0</v>
      </c>
      <c r="V24" s="91">
        <f>V25+V26+V27+V29+V30+V35+V32+V33+V34+V28</f>
        <v>0</v>
      </c>
      <c r="W24" s="91">
        <f>W25+W26+W27+W29+W30+W35+W32+W33+W34+W28</f>
        <v>0</v>
      </c>
      <c r="X24" s="91">
        <f>X25+X26+X27+X29+X30+X35+X32+X33+X34+X28</f>
        <v>0</v>
      </c>
      <c r="Y24" s="89">
        <f>Y25+Y26+Y28+Y27+Y29+Y30+Y31+Y32+Y33+Y34+Y35</f>
        <v>195863</v>
      </c>
    </row>
    <row r="25" spans="1:25" ht="63.75" customHeight="1" x14ac:dyDescent="0.25">
      <c r="A25" s="158"/>
      <c r="B25" s="168"/>
      <c r="C25" s="171"/>
      <c r="D25" s="171"/>
      <c r="E25" s="169"/>
      <c r="F25" s="169"/>
      <c r="G25" s="119" t="s">
        <v>81</v>
      </c>
      <c r="H25" s="117" t="s">
        <v>163</v>
      </c>
      <c r="I25" s="117" t="s">
        <v>163</v>
      </c>
      <c r="J25" s="117" t="s">
        <v>163</v>
      </c>
      <c r="K25" s="117" t="s">
        <v>163</v>
      </c>
      <c r="L25" s="117" t="s">
        <v>163</v>
      </c>
      <c r="M25" s="5">
        <f>M71+M72+M73+M191+M206+M210+M283+M290+M293</f>
        <v>2980</v>
      </c>
      <c r="N25" s="5">
        <f>N71+N72+N73+N191+N206+N210+N283+N290+N293</f>
        <v>6861.33</v>
      </c>
      <c r="O25" s="5">
        <f>O71+O191+O195+O210+O286+O283+O290+O293+O206+O73</f>
        <v>1358</v>
      </c>
      <c r="P25" s="5">
        <f>P71+P191+P195+P283+P290+P293+P206+P116+P215+P229+P72+P73</f>
        <v>4992.6499999999996</v>
      </c>
      <c r="Q25" s="1">
        <f>Q71+Q191+Q195+Q210+Q215+Q220+Q286+Q283+Q290+Q293+Q206+Q116</f>
        <v>2215.58</v>
      </c>
      <c r="R25" s="5">
        <f>R71+R116+R191+R206+R215+R290+R293</f>
        <v>0</v>
      </c>
      <c r="S25" s="5">
        <f t="shared" ref="S25:X25" si="13">S71+S191+S195+S210+S286+S283+S290+S293+S206+S116+S215</f>
        <v>0</v>
      </c>
      <c r="T25" s="1">
        <f t="shared" si="13"/>
        <v>0</v>
      </c>
      <c r="U25" s="1">
        <f t="shared" si="13"/>
        <v>0</v>
      </c>
      <c r="V25" s="1">
        <f t="shared" si="13"/>
        <v>0</v>
      </c>
      <c r="W25" s="1">
        <f t="shared" si="13"/>
        <v>0</v>
      </c>
      <c r="X25" s="1">
        <f t="shared" si="13"/>
        <v>0</v>
      </c>
      <c r="Y25" s="5">
        <f>M25+N25+O25+P25+Q25+R25+S25+T25</f>
        <v>18407.559999999998</v>
      </c>
    </row>
    <row r="26" spans="1:25" ht="69.75" customHeight="1" x14ac:dyDescent="0.25">
      <c r="A26" s="158"/>
      <c r="B26" s="168"/>
      <c r="C26" s="171"/>
      <c r="D26" s="171"/>
      <c r="E26" s="169"/>
      <c r="F26" s="169"/>
      <c r="G26" s="119" t="s">
        <v>280</v>
      </c>
      <c r="H26" s="117" t="s">
        <v>163</v>
      </c>
      <c r="I26" s="117" t="s">
        <v>163</v>
      </c>
      <c r="J26" s="117" t="s">
        <v>163</v>
      </c>
      <c r="K26" s="117" t="s">
        <v>163</v>
      </c>
      <c r="L26" s="117" t="s">
        <v>163</v>
      </c>
      <c r="M26" s="5">
        <f t="shared" ref="M26:S26" si="14">M93</f>
        <v>3562</v>
      </c>
      <c r="N26" s="5">
        <f t="shared" si="14"/>
        <v>6300</v>
      </c>
      <c r="O26" s="5">
        <f t="shared" si="14"/>
        <v>1400</v>
      </c>
      <c r="P26" s="5">
        <f>P93+P92</f>
        <v>2232</v>
      </c>
      <c r="Q26" s="1">
        <f t="shared" si="14"/>
        <v>1128</v>
      </c>
      <c r="R26" s="5">
        <f t="shared" si="14"/>
        <v>0</v>
      </c>
      <c r="S26" s="5">
        <f t="shared" si="14"/>
        <v>0</v>
      </c>
      <c r="T26" s="1">
        <f>T93</f>
        <v>0</v>
      </c>
      <c r="U26" s="1">
        <f>U93</f>
        <v>0</v>
      </c>
      <c r="V26" s="1">
        <f>V93</f>
        <v>0</v>
      </c>
      <c r="W26" s="1">
        <f>W93</f>
        <v>0</v>
      </c>
      <c r="X26" s="1">
        <f>X93</f>
        <v>0</v>
      </c>
      <c r="Y26" s="5">
        <f t="shared" ref="Y26:Y36" si="15">M26+N26+O26+P26+Q26+R26+S26+T26</f>
        <v>14622</v>
      </c>
    </row>
    <row r="27" spans="1:25" ht="65.25" customHeight="1" x14ac:dyDescent="0.25">
      <c r="A27" s="158"/>
      <c r="B27" s="168"/>
      <c r="C27" s="171"/>
      <c r="D27" s="171"/>
      <c r="E27" s="169"/>
      <c r="F27" s="169"/>
      <c r="G27" s="119" t="s">
        <v>8</v>
      </c>
      <c r="H27" s="117" t="s">
        <v>163</v>
      </c>
      <c r="I27" s="117" t="s">
        <v>163</v>
      </c>
      <c r="J27" s="117" t="s">
        <v>163</v>
      </c>
      <c r="K27" s="117" t="s">
        <v>163</v>
      </c>
      <c r="L27" s="117" t="s">
        <v>163</v>
      </c>
      <c r="M27" s="5">
        <f>M171</f>
        <v>3045</v>
      </c>
      <c r="N27" s="5">
        <f t="shared" ref="N27:S27" si="16">N171</f>
        <v>4760</v>
      </c>
      <c r="O27" s="5">
        <f t="shared" si="16"/>
        <v>0</v>
      </c>
      <c r="P27" s="5">
        <f t="shared" si="16"/>
        <v>0</v>
      </c>
      <c r="Q27" s="1">
        <f t="shared" si="16"/>
        <v>0</v>
      </c>
      <c r="R27" s="5">
        <f t="shared" si="16"/>
        <v>0</v>
      </c>
      <c r="S27" s="5">
        <f t="shared" si="16"/>
        <v>0</v>
      </c>
      <c r="T27" s="1">
        <f>T171</f>
        <v>0</v>
      </c>
      <c r="U27" s="1">
        <f>U171</f>
        <v>0</v>
      </c>
      <c r="V27" s="1">
        <f>V171</f>
        <v>0</v>
      </c>
      <c r="W27" s="1">
        <f>W171</f>
        <v>0</v>
      </c>
      <c r="X27" s="1">
        <f>X171</f>
        <v>0</v>
      </c>
      <c r="Y27" s="5">
        <f t="shared" si="15"/>
        <v>7805</v>
      </c>
    </row>
    <row r="28" spans="1:25" ht="65.25" customHeight="1" x14ac:dyDescent="0.25">
      <c r="A28" s="158"/>
      <c r="B28" s="168"/>
      <c r="C28" s="171"/>
      <c r="D28" s="171"/>
      <c r="E28" s="169"/>
      <c r="F28" s="169"/>
      <c r="G28" s="119" t="s">
        <v>327</v>
      </c>
      <c r="H28" s="117" t="s">
        <v>163</v>
      </c>
      <c r="I28" s="117" t="s">
        <v>163</v>
      </c>
      <c r="J28" s="117" t="s">
        <v>163</v>
      </c>
      <c r="K28" s="117" t="s">
        <v>163</v>
      </c>
      <c r="L28" s="117" t="s">
        <v>163</v>
      </c>
      <c r="M28" s="5">
        <f>M147+M165</f>
        <v>0</v>
      </c>
      <c r="N28" s="5">
        <f>N147+N165</f>
        <v>0</v>
      </c>
      <c r="O28" s="5">
        <f>O147+O165</f>
        <v>20419.400000000001</v>
      </c>
      <c r="P28" s="5">
        <f>P147+P165</f>
        <v>20443</v>
      </c>
      <c r="Q28" s="1">
        <f t="shared" ref="Q28:X28" si="17">Q147+Q165+Q241</f>
        <v>19843.099999999999</v>
      </c>
      <c r="R28" s="5">
        <f t="shared" si="17"/>
        <v>14541.099999999999</v>
      </c>
      <c r="S28" s="5">
        <f t="shared" si="17"/>
        <v>0</v>
      </c>
      <c r="T28" s="1">
        <f t="shared" si="17"/>
        <v>0</v>
      </c>
      <c r="U28" s="1">
        <f t="shared" si="17"/>
        <v>0</v>
      </c>
      <c r="V28" s="1">
        <f t="shared" si="17"/>
        <v>0</v>
      </c>
      <c r="W28" s="1">
        <f t="shared" si="17"/>
        <v>0</v>
      </c>
      <c r="X28" s="1">
        <f t="shared" si="17"/>
        <v>0</v>
      </c>
      <c r="Y28" s="5">
        <f t="shared" si="15"/>
        <v>75246.600000000006</v>
      </c>
    </row>
    <row r="29" spans="1:25" ht="51.75" customHeight="1" x14ac:dyDescent="0.25">
      <c r="A29" s="158"/>
      <c r="B29" s="168"/>
      <c r="C29" s="171"/>
      <c r="D29" s="171"/>
      <c r="E29" s="169"/>
      <c r="F29" s="169"/>
      <c r="G29" s="119" t="s">
        <v>281</v>
      </c>
      <c r="H29" s="117" t="s">
        <v>163</v>
      </c>
      <c r="I29" s="117" t="s">
        <v>163</v>
      </c>
      <c r="J29" s="117" t="s">
        <v>163</v>
      </c>
      <c r="K29" s="117" t="s">
        <v>163</v>
      </c>
      <c r="L29" s="117" t="s">
        <v>163</v>
      </c>
      <c r="M29" s="5">
        <f t="shared" ref="M29:X29" si="18">M82+M265+M269+M286</f>
        <v>2505</v>
      </c>
      <c r="N29" s="5">
        <f t="shared" si="18"/>
        <v>3080</v>
      </c>
      <c r="O29" s="5">
        <f t="shared" si="18"/>
        <v>894.4</v>
      </c>
      <c r="P29" s="5">
        <f t="shared" si="18"/>
        <v>599.19000000000005</v>
      </c>
      <c r="Q29" s="1">
        <f t="shared" si="18"/>
        <v>441.8</v>
      </c>
      <c r="R29" s="5">
        <f t="shared" si="18"/>
        <v>0</v>
      </c>
      <c r="S29" s="5">
        <f t="shared" si="18"/>
        <v>0</v>
      </c>
      <c r="T29" s="1">
        <f t="shared" si="18"/>
        <v>0</v>
      </c>
      <c r="U29" s="1">
        <f t="shared" si="18"/>
        <v>0</v>
      </c>
      <c r="V29" s="1">
        <f t="shared" si="18"/>
        <v>0</v>
      </c>
      <c r="W29" s="1">
        <f t="shared" si="18"/>
        <v>0</v>
      </c>
      <c r="X29" s="1">
        <f t="shared" si="18"/>
        <v>0</v>
      </c>
      <c r="Y29" s="5">
        <f t="shared" si="15"/>
        <v>7520.39</v>
      </c>
    </row>
    <row r="30" spans="1:25" ht="64.5" customHeight="1" x14ac:dyDescent="0.25">
      <c r="A30" s="158"/>
      <c r="B30" s="168"/>
      <c r="C30" s="171"/>
      <c r="D30" s="171"/>
      <c r="E30" s="169"/>
      <c r="F30" s="169"/>
      <c r="G30" s="119" t="s">
        <v>282</v>
      </c>
      <c r="H30" s="117" t="s">
        <v>163</v>
      </c>
      <c r="I30" s="117" t="s">
        <v>163</v>
      </c>
      <c r="J30" s="117" t="s">
        <v>163</v>
      </c>
      <c r="K30" s="117" t="s">
        <v>163</v>
      </c>
      <c r="L30" s="117" t="s">
        <v>163</v>
      </c>
      <c r="M30" s="5">
        <f t="shared" ref="M30:S30" si="19">M102+M103</f>
        <v>2045</v>
      </c>
      <c r="N30" s="5">
        <f t="shared" si="19"/>
        <v>3710</v>
      </c>
      <c r="O30" s="5">
        <f t="shared" si="19"/>
        <v>700</v>
      </c>
      <c r="P30" s="5">
        <f t="shared" si="19"/>
        <v>301.58999999999997</v>
      </c>
      <c r="Q30" s="1">
        <f t="shared" si="19"/>
        <v>519.62</v>
      </c>
      <c r="R30" s="5">
        <f t="shared" si="19"/>
        <v>0</v>
      </c>
      <c r="S30" s="5">
        <f t="shared" si="19"/>
        <v>0</v>
      </c>
      <c r="T30" s="1">
        <f>T102+T103</f>
        <v>0</v>
      </c>
      <c r="U30" s="1">
        <f>U102+U103</f>
        <v>0</v>
      </c>
      <c r="V30" s="1">
        <f>V102+V103</f>
        <v>0</v>
      </c>
      <c r="W30" s="1">
        <f>W102+W103</f>
        <v>0</v>
      </c>
      <c r="X30" s="1">
        <f>X102+X103</f>
        <v>0</v>
      </c>
      <c r="Y30" s="5">
        <f t="shared" si="15"/>
        <v>7276.21</v>
      </c>
    </row>
    <row r="31" spans="1:25" ht="64.5" customHeight="1" x14ac:dyDescent="0.25">
      <c r="A31" s="158"/>
      <c r="B31" s="168"/>
      <c r="C31" s="171"/>
      <c r="D31" s="171"/>
      <c r="E31" s="169"/>
      <c r="F31" s="169"/>
      <c r="G31" s="119" t="s">
        <v>267</v>
      </c>
      <c r="H31" s="117" t="s">
        <v>163</v>
      </c>
      <c r="I31" s="117" t="s">
        <v>163</v>
      </c>
      <c r="J31" s="117" t="s">
        <v>163</v>
      </c>
      <c r="K31" s="117" t="s">
        <v>163</v>
      </c>
      <c r="L31" s="117" t="s">
        <v>163</v>
      </c>
      <c r="M31" s="5">
        <f t="shared" ref="M31:S31" si="20">M258</f>
        <v>0</v>
      </c>
      <c r="N31" s="5">
        <f t="shared" si="20"/>
        <v>0</v>
      </c>
      <c r="O31" s="5">
        <f t="shared" si="20"/>
        <v>0</v>
      </c>
      <c r="P31" s="5">
        <f t="shared" si="20"/>
        <v>0</v>
      </c>
      <c r="Q31" s="1">
        <f t="shared" si="20"/>
        <v>0</v>
      </c>
      <c r="R31" s="5">
        <f t="shared" si="20"/>
        <v>0</v>
      </c>
      <c r="S31" s="5">
        <f t="shared" si="20"/>
        <v>0</v>
      </c>
      <c r="T31" s="1">
        <f>T258</f>
        <v>0</v>
      </c>
      <c r="U31" s="1">
        <f>U258</f>
        <v>0</v>
      </c>
      <c r="V31" s="1">
        <f>V258</f>
        <v>0</v>
      </c>
      <c r="W31" s="1">
        <f>W258</f>
        <v>0</v>
      </c>
      <c r="X31" s="1">
        <f>X258</f>
        <v>0</v>
      </c>
      <c r="Y31" s="5">
        <f t="shared" si="15"/>
        <v>0</v>
      </c>
    </row>
    <row r="32" spans="1:25" ht="63.75" customHeight="1" x14ac:dyDescent="0.25">
      <c r="A32" s="158"/>
      <c r="B32" s="168"/>
      <c r="C32" s="171"/>
      <c r="D32" s="171"/>
      <c r="E32" s="169"/>
      <c r="F32" s="169"/>
      <c r="G32" s="119" t="s">
        <v>376</v>
      </c>
      <c r="H32" s="117" t="s">
        <v>163</v>
      </c>
      <c r="I32" s="117" t="s">
        <v>163</v>
      </c>
      <c r="J32" s="117" t="s">
        <v>163</v>
      </c>
      <c r="K32" s="117" t="s">
        <v>163</v>
      </c>
      <c r="L32" s="117" t="s">
        <v>163</v>
      </c>
      <c r="M32" s="5">
        <f>+M123+M132</f>
        <v>5500</v>
      </c>
      <c r="N32" s="5">
        <f>N123+N132</f>
        <v>0</v>
      </c>
      <c r="O32" s="5">
        <f>O132+O123</f>
        <v>0</v>
      </c>
      <c r="P32" s="5">
        <f t="shared" ref="P32:X32" si="21">P123+P132</f>
        <v>0</v>
      </c>
      <c r="Q32" s="1">
        <f t="shared" si="21"/>
        <v>0</v>
      </c>
      <c r="R32" s="5">
        <f t="shared" si="21"/>
        <v>0</v>
      </c>
      <c r="S32" s="5">
        <f t="shared" si="21"/>
        <v>0</v>
      </c>
      <c r="T32" s="1">
        <f t="shared" si="21"/>
        <v>0</v>
      </c>
      <c r="U32" s="1">
        <f t="shared" si="21"/>
        <v>0</v>
      </c>
      <c r="V32" s="1">
        <f t="shared" si="21"/>
        <v>0</v>
      </c>
      <c r="W32" s="1">
        <f t="shared" si="21"/>
        <v>0</v>
      </c>
      <c r="X32" s="1">
        <f t="shared" si="21"/>
        <v>0</v>
      </c>
      <c r="Y32" s="5">
        <f t="shared" si="15"/>
        <v>5500</v>
      </c>
    </row>
    <row r="33" spans="1:26" ht="63" customHeight="1" x14ac:dyDescent="0.25">
      <c r="A33" s="158"/>
      <c r="B33" s="168"/>
      <c r="C33" s="171"/>
      <c r="D33" s="171"/>
      <c r="E33" s="169"/>
      <c r="F33" s="169"/>
      <c r="G33" s="119" t="s">
        <v>283</v>
      </c>
      <c r="H33" s="117" t="s">
        <v>163</v>
      </c>
      <c r="I33" s="117" t="s">
        <v>163</v>
      </c>
      <c r="J33" s="117" t="s">
        <v>163</v>
      </c>
      <c r="K33" s="117" t="s">
        <v>163</v>
      </c>
      <c r="L33" s="117" t="s">
        <v>163</v>
      </c>
      <c r="M33" s="5">
        <f t="shared" ref="M33:S33" si="22">M111</f>
        <v>0</v>
      </c>
      <c r="N33" s="5">
        <f t="shared" si="22"/>
        <v>0</v>
      </c>
      <c r="O33" s="5">
        <f t="shared" si="22"/>
        <v>2065</v>
      </c>
      <c r="P33" s="5">
        <f t="shared" si="22"/>
        <v>0</v>
      </c>
      <c r="Q33" s="1">
        <f t="shared" si="22"/>
        <v>0</v>
      </c>
      <c r="R33" s="5">
        <f t="shared" si="22"/>
        <v>0</v>
      </c>
      <c r="S33" s="5">
        <f t="shared" si="22"/>
        <v>0</v>
      </c>
      <c r="T33" s="1">
        <f>T111</f>
        <v>0</v>
      </c>
      <c r="U33" s="1">
        <f>U111</f>
        <v>0</v>
      </c>
      <c r="V33" s="1">
        <f>V111</f>
        <v>0</v>
      </c>
      <c r="W33" s="1">
        <f>W111</f>
        <v>0</v>
      </c>
      <c r="X33" s="1">
        <f>X111</f>
        <v>0</v>
      </c>
      <c r="Y33" s="5">
        <f t="shared" si="15"/>
        <v>2065</v>
      </c>
    </row>
    <row r="34" spans="1:26" ht="63.75" customHeight="1" x14ac:dyDescent="0.25">
      <c r="A34" s="158"/>
      <c r="B34" s="168"/>
      <c r="C34" s="171"/>
      <c r="D34" s="171"/>
      <c r="E34" s="169"/>
      <c r="F34" s="169"/>
      <c r="G34" s="119" t="s">
        <v>285</v>
      </c>
      <c r="H34" s="117" t="s">
        <v>163</v>
      </c>
      <c r="I34" s="117" t="s">
        <v>163</v>
      </c>
      <c r="J34" s="117" t="s">
        <v>163</v>
      </c>
      <c r="K34" s="117" t="s">
        <v>163</v>
      </c>
      <c r="L34" s="117" t="s">
        <v>163</v>
      </c>
      <c r="M34" s="5">
        <f t="shared" ref="M34:X34" si="23">M104+M83+M124+M133</f>
        <v>9500</v>
      </c>
      <c r="N34" s="5">
        <f t="shared" si="23"/>
        <v>20987.17</v>
      </c>
      <c r="O34" s="5">
        <f t="shared" si="23"/>
        <v>5355</v>
      </c>
      <c r="P34" s="5">
        <f t="shared" si="23"/>
        <v>14227.27</v>
      </c>
      <c r="Q34" s="1">
        <f t="shared" si="23"/>
        <v>7350.8</v>
      </c>
      <c r="R34" s="5">
        <f t="shared" si="23"/>
        <v>0</v>
      </c>
      <c r="S34" s="5">
        <f t="shared" si="23"/>
        <v>0</v>
      </c>
      <c r="T34" s="1">
        <f t="shared" si="23"/>
        <v>0</v>
      </c>
      <c r="U34" s="1">
        <f t="shared" si="23"/>
        <v>0</v>
      </c>
      <c r="V34" s="1">
        <f t="shared" si="23"/>
        <v>0</v>
      </c>
      <c r="W34" s="1">
        <f t="shared" si="23"/>
        <v>0</v>
      </c>
      <c r="X34" s="1">
        <f t="shared" si="23"/>
        <v>0</v>
      </c>
      <c r="Y34" s="5">
        <f t="shared" si="15"/>
        <v>57420.240000000005</v>
      </c>
    </row>
    <row r="35" spans="1:26" ht="63" customHeight="1" x14ac:dyDescent="0.25">
      <c r="A35" s="158"/>
      <c r="B35" s="168"/>
      <c r="C35" s="171"/>
      <c r="D35" s="171"/>
      <c r="E35" s="169"/>
      <c r="F35" s="169"/>
      <c r="G35" s="119" t="s">
        <v>266</v>
      </c>
      <c r="H35" s="117" t="s">
        <v>163</v>
      </c>
      <c r="I35" s="117" t="s">
        <v>163</v>
      </c>
      <c r="J35" s="117" t="s">
        <v>163</v>
      </c>
      <c r="K35" s="117" t="s">
        <v>163</v>
      </c>
      <c r="L35" s="117" t="s">
        <v>163</v>
      </c>
      <c r="M35" s="5">
        <f>M150</f>
        <v>0</v>
      </c>
      <c r="N35" s="5">
        <f t="shared" ref="N35:S35" si="24">N150</f>
        <v>0</v>
      </c>
      <c r="O35" s="5">
        <f t="shared" si="24"/>
        <v>0</v>
      </c>
      <c r="P35" s="5">
        <f t="shared" si="24"/>
        <v>0</v>
      </c>
      <c r="Q35" s="1">
        <f t="shared" si="24"/>
        <v>0</v>
      </c>
      <c r="R35" s="5">
        <f t="shared" si="24"/>
        <v>0</v>
      </c>
      <c r="S35" s="5">
        <f t="shared" si="24"/>
        <v>0</v>
      </c>
      <c r="T35" s="1">
        <f>T150</f>
        <v>0</v>
      </c>
      <c r="U35" s="1">
        <f>U150</f>
        <v>0</v>
      </c>
      <c r="V35" s="1">
        <f>V150</f>
        <v>0</v>
      </c>
      <c r="W35" s="1">
        <f>W150</f>
        <v>0</v>
      </c>
      <c r="X35" s="1">
        <f>X150</f>
        <v>0</v>
      </c>
      <c r="Y35" s="5">
        <f t="shared" si="15"/>
        <v>0</v>
      </c>
    </row>
    <row r="36" spans="1:26" s="12" customFormat="1" ht="96.75" customHeight="1" x14ac:dyDescent="0.25">
      <c r="A36" s="92"/>
      <c r="B36" s="87" t="s">
        <v>91</v>
      </c>
      <c r="C36" s="90" t="s">
        <v>178</v>
      </c>
      <c r="D36" s="90" t="s">
        <v>163</v>
      </c>
      <c r="E36" s="88" t="s">
        <v>163</v>
      </c>
      <c r="F36" s="88" t="s">
        <v>163</v>
      </c>
      <c r="G36" s="90" t="s">
        <v>10</v>
      </c>
      <c r="H36" s="88"/>
      <c r="I36" s="88"/>
      <c r="J36" s="88"/>
      <c r="K36" s="88"/>
      <c r="L36" s="88"/>
      <c r="M36" s="89">
        <v>0</v>
      </c>
      <c r="N36" s="89">
        <v>0</v>
      </c>
      <c r="O36" s="89">
        <v>0</v>
      </c>
      <c r="P36" s="89">
        <f>P308</f>
        <v>630</v>
      </c>
      <c r="Q36" s="91">
        <v>0</v>
      </c>
      <c r="R36" s="89">
        <v>0</v>
      </c>
      <c r="S36" s="89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89">
        <f t="shared" si="15"/>
        <v>630</v>
      </c>
    </row>
    <row r="37" spans="1:26" ht="209.25" customHeight="1" x14ac:dyDescent="0.25">
      <c r="A37" s="113" t="s">
        <v>45</v>
      </c>
      <c r="B37" s="11" t="s">
        <v>7</v>
      </c>
      <c r="C37" s="119" t="s">
        <v>171</v>
      </c>
      <c r="D37" s="119" t="s">
        <v>163</v>
      </c>
      <c r="E37" s="119" t="s">
        <v>130</v>
      </c>
      <c r="F37" s="117" t="s">
        <v>163</v>
      </c>
      <c r="G37" s="119" t="s">
        <v>89</v>
      </c>
      <c r="H37" s="117" t="s">
        <v>163</v>
      </c>
      <c r="I37" s="117" t="s">
        <v>163</v>
      </c>
      <c r="J37" s="117" t="s">
        <v>163</v>
      </c>
      <c r="K37" s="117" t="s">
        <v>163</v>
      </c>
      <c r="L37" s="117" t="s">
        <v>163</v>
      </c>
      <c r="M37" s="85">
        <v>28</v>
      </c>
      <c r="N37" s="85">
        <v>41.9</v>
      </c>
      <c r="O37" s="85">
        <v>44.9</v>
      </c>
      <c r="P37" s="85">
        <v>55.3</v>
      </c>
      <c r="Q37" s="2">
        <v>65</v>
      </c>
      <c r="R37" s="85">
        <v>67.5</v>
      </c>
      <c r="S37" s="85">
        <v>73</v>
      </c>
      <c r="T37" s="2">
        <v>73.2</v>
      </c>
      <c r="U37" s="2">
        <v>73.400000000000006</v>
      </c>
      <c r="V37" s="2">
        <v>73.599999999999994</v>
      </c>
      <c r="W37" s="2">
        <v>73.8</v>
      </c>
      <c r="X37" s="2">
        <v>74</v>
      </c>
      <c r="Y37" s="5" t="s">
        <v>163</v>
      </c>
    </row>
    <row r="38" spans="1:26" ht="143.25" customHeight="1" x14ac:dyDescent="0.25">
      <c r="B38" s="87" t="s">
        <v>38</v>
      </c>
      <c r="C38" s="117" t="s">
        <v>163</v>
      </c>
      <c r="D38" s="117" t="s">
        <v>163</v>
      </c>
      <c r="E38" s="117" t="s">
        <v>163</v>
      </c>
      <c r="F38" s="117" t="s">
        <v>163</v>
      </c>
      <c r="G38" s="93" t="s">
        <v>163</v>
      </c>
      <c r="H38" s="117" t="s">
        <v>163</v>
      </c>
      <c r="I38" s="117" t="s">
        <v>163</v>
      </c>
      <c r="J38" s="117" t="s">
        <v>163</v>
      </c>
      <c r="K38" s="117" t="s">
        <v>163</v>
      </c>
      <c r="L38" s="117" t="s">
        <v>163</v>
      </c>
      <c r="M38" s="117" t="s">
        <v>163</v>
      </c>
      <c r="N38" s="85" t="s">
        <v>163</v>
      </c>
      <c r="O38" s="85" t="s">
        <v>163</v>
      </c>
      <c r="P38" s="85" t="s">
        <v>163</v>
      </c>
      <c r="Q38" s="2" t="s">
        <v>163</v>
      </c>
      <c r="R38" s="85" t="s">
        <v>163</v>
      </c>
      <c r="S38" s="85" t="s">
        <v>163</v>
      </c>
      <c r="T38" s="2" t="s">
        <v>163</v>
      </c>
      <c r="U38" s="2" t="s">
        <v>163</v>
      </c>
      <c r="V38" s="2" t="s">
        <v>163</v>
      </c>
      <c r="W38" s="2" t="s">
        <v>163</v>
      </c>
      <c r="X38" s="2" t="s">
        <v>163</v>
      </c>
      <c r="Y38" s="117" t="s">
        <v>163</v>
      </c>
    </row>
    <row r="39" spans="1:26" ht="110.25" x14ac:dyDescent="0.25">
      <c r="B39" s="87" t="s">
        <v>68</v>
      </c>
      <c r="C39" s="117" t="s">
        <v>163</v>
      </c>
      <c r="D39" s="117" t="s">
        <v>163</v>
      </c>
      <c r="E39" s="117" t="s">
        <v>163</v>
      </c>
      <c r="F39" s="117" t="s">
        <v>358</v>
      </c>
      <c r="G39" s="119" t="s">
        <v>82</v>
      </c>
      <c r="H39" s="117" t="s">
        <v>163</v>
      </c>
      <c r="I39" s="117" t="s">
        <v>163</v>
      </c>
      <c r="J39" s="117" t="s">
        <v>163</v>
      </c>
      <c r="K39" s="117" t="s">
        <v>163</v>
      </c>
      <c r="L39" s="117" t="s">
        <v>163</v>
      </c>
      <c r="M39" s="117" t="s">
        <v>163</v>
      </c>
      <c r="N39" s="85" t="s">
        <v>163</v>
      </c>
      <c r="O39" s="85" t="s">
        <v>163</v>
      </c>
      <c r="P39" s="85" t="s">
        <v>163</v>
      </c>
      <c r="Q39" s="2" t="s">
        <v>163</v>
      </c>
      <c r="R39" s="85" t="s">
        <v>163</v>
      </c>
      <c r="S39" s="85" t="s">
        <v>163</v>
      </c>
      <c r="T39" s="2" t="s">
        <v>163</v>
      </c>
      <c r="U39" s="2" t="s">
        <v>163</v>
      </c>
      <c r="V39" s="2" t="s">
        <v>163</v>
      </c>
      <c r="W39" s="2" t="s">
        <v>163</v>
      </c>
      <c r="X39" s="2" t="s">
        <v>163</v>
      </c>
      <c r="Y39" s="117" t="s">
        <v>163</v>
      </c>
    </row>
    <row r="40" spans="1:26" ht="18.75" customHeight="1" x14ac:dyDescent="0.25">
      <c r="B40" s="94" t="s">
        <v>39</v>
      </c>
      <c r="C40" s="95" t="s">
        <v>178</v>
      </c>
      <c r="D40" s="95" t="s">
        <v>163</v>
      </c>
      <c r="E40" s="5" t="s">
        <v>163</v>
      </c>
      <c r="F40" s="5" t="s">
        <v>163</v>
      </c>
      <c r="G40" s="5" t="s">
        <v>163</v>
      </c>
      <c r="H40" s="5"/>
      <c r="I40" s="5"/>
      <c r="J40" s="5"/>
      <c r="K40" s="5" t="s">
        <v>163</v>
      </c>
      <c r="L40" s="5" t="s">
        <v>163</v>
      </c>
      <c r="M40" s="5">
        <f>M41</f>
        <v>0</v>
      </c>
      <c r="N40" s="5">
        <f>N43</f>
        <v>98.68</v>
      </c>
      <c r="O40" s="5">
        <f>O43</f>
        <v>87.3</v>
      </c>
      <c r="P40" s="5">
        <f t="shared" ref="P40:X40" si="25">P41</f>
        <v>0</v>
      </c>
      <c r="Q40" s="1">
        <f t="shared" si="25"/>
        <v>0</v>
      </c>
      <c r="R40" s="5">
        <f t="shared" si="25"/>
        <v>90</v>
      </c>
      <c r="S40" s="5">
        <f t="shared" si="25"/>
        <v>90</v>
      </c>
      <c r="T40" s="1">
        <f t="shared" si="25"/>
        <v>90</v>
      </c>
      <c r="U40" s="1">
        <f t="shared" si="25"/>
        <v>90</v>
      </c>
      <c r="V40" s="1">
        <f t="shared" si="25"/>
        <v>90</v>
      </c>
      <c r="W40" s="1">
        <f t="shared" si="25"/>
        <v>90</v>
      </c>
      <c r="X40" s="1">
        <f t="shared" si="25"/>
        <v>90</v>
      </c>
      <c r="Y40" s="5">
        <f>Y41</f>
        <v>1001.4100000000001</v>
      </c>
    </row>
    <row r="41" spans="1:26" ht="35.25" customHeight="1" x14ac:dyDescent="0.25">
      <c r="B41" s="116" t="s">
        <v>164</v>
      </c>
      <c r="C41" s="119" t="s">
        <v>178</v>
      </c>
      <c r="D41" s="119" t="s">
        <v>163</v>
      </c>
      <c r="E41" s="117" t="s">
        <v>163</v>
      </c>
      <c r="F41" s="117" t="s">
        <v>163</v>
      </c>
      <c r="G41" s="119" t="s">
        <v>82</v>
      </c>
      <c r="H41" s="3"/>
      <c r="I41" s="3"/>
      <c r="J41" s="3"/>
      <c r="K41" s="117" t="s">
        <v>163</v>
      </c>
      <c r="L41" s="117" t="s">
        <v>163</v>
      </c>
      <c r="M41" s="5">
        <f>M46</f>
        <v>0</v>
      </c>
      <c r="N41" s="5">
        <f>N44</f>
        <v>98.68</v>
      </c>
      <c r="O41" s="5">
        <f>O44</f>
        <v>87.3</v>
      </c>
      <c r="P41" s="5">
        <f>P46</f>
        <v>0</v>
      </c>
      <c r="Q41" s="5">
        <f>Q46</f>
        <v>0</v>
      </c>
      <c r="R41" s="5">
        <v>90</v>
      </c>
      <c r="S41" s="5">
        <v>90</v>
      </c>
      <c r="T41" s="1">
        <f>T46</f>
        <v>90</v>
      </c>
      <c r="U41" s="1">
        <f>U46</f>
        <v>90</v>
      </c>
      <c r="V41" s="1">
        <f>V46</f>
        <v>90</v>
      </c>
      <c r="W41" s="1">
        <f>W46</f>
        <v>90</v>
      </c>
      <c r="X41" s="1">
        <f>X46</f>
        <v>90</v>
      </c>
      <c r="Y41" s="5">
        <f>Y46+Y44+Y45</f>
        <v>1001.4100000000001</v>
      </c>
    </row>
    <row r="42" spans="1:26" ht="114.75" customHeight="1" x14ac:dyDescent="0.25">
      <c r="A42" s="114" t="s">
        <v>41</v>
      </c>
      <c r="B42" s="11" t="s">
        <v>197</v>
      </c>
      <c r="C42" s="119" t="s">
        <v>171</v>
      </c>
      <c r="D42" s="119" t="s">
        <v>163</v>
      </c>
      <c r="E42" s="119" t="s">
        <v>131</v>
      </c>
      <c r="F42" s="117" t="s">
        <v>163</v>
      </c>
      <c r="G42" s="119" t="s">
        <v>82</v>
      </c>
      <c r="H42" s="117" t="s">
        <v>163</v>
      </c>
      <c r="I42" s="117" t="s">
        <v>163</v>
      </c>
      <c r="J42" s="117" t="s">
        <v>163</v>
      </c>
      <c r="K42" s="117" t="s">
        <v>163</v>
      </c>
      <c r="L42" s="117" t="s">
        <v>163</v>
      </c>
      <c r="M42" s="85">
        <v>45.2</v>
      </c>
      <c r="N42" s="85">
        <v>49.6</v>
      </c>
      <c r="O42" s="85">
        <v>50.1</v>
      </c>
      <c r="P42" s="85">
        <v>50.6</v>
      </c>
      <c r="Q42" s="2">
        <v>51.2</v>
      </c>
      <c r="R42" s="85">
        <v>61.3</v>
      </c>
      <c r="S42" s="85">
        <v>61.9</v>
      </c>
      <c r="T42" s="2">
        <v>62.5</v>
      </c>
      <c r="U42" s="2">
        <v>63.1</v>
      </c>
      <c r="V42" s="2">
        <v>63.7</v>
      </c>
      <c r="W42" s="2">
        <v>64.3</v>
      </c>
      <c r="X42" s="2">
        <v>64.900000000000006</v>
      </c>
      <c r="Y42" s="117" t="s">
        <v>163</v>
      </c>
    </row>
    <row r="43" spans="1:26" ht="113.25" customHeight="1" x14ac:dyDescent="0.25">
      <c r="A43" s="157" t="s">
        <v>185</v>
      </c>
      <c r="B43" s="14" t="s">
        <v>387</v>
      </c>
      <c r="C43" s="117" t="s">
        <v>163</v>
      </c>
      <c r="D43" s="119" t="s">
        <v>163</v>
      </c>
      <c r="E43" s="117" t="s">
        <v>163</v>
      </c>
      <c r="F43" s="117" t="s">
        <v>359</v>
      </c>
      <c r="G43" s="119" t="s">
        <v>82</v>
      </c>
      <c r="H43" s="117" t="s">
        <v>163</v>
      </c>
      <c r="I43" s="117" t="s">
        <v>163</v>
      </c>
      <c r="J43" s="117" t="s">
        <v>163</v>
      </c>
      <c r="K43" s="117" t="s">
        <v>163</v>
      </c>
      <c r="L43" s="117" t="s">
        <v>163</v>
      </c>
      <c r="M43" s="85">
        <f>M46</f>
        <v>0</v>
      </c>
      <c r="N43" s="5">
        <v>98.68</v>
      </c>
      <c r="O43" s="5">
        <v>87.3</v>
      </c>
      <c r="P43" s="5">
        <v>88.43</v>
      </c>
      <c r="Q43" s="1">
        <v>97</v>
      </c>
      <c r="R43" s="5">
        <f>R46+R44</f>
        <v>90</v>
      </c>
      <c r="S43" s="5">
        <f t="shared" ref="S43:X43" si="26">S46+S44</f>
        <v>90</v>
      </c>
      <c r="T43" s="5">
        <f t="shared" si="26"/>
        <v>90</v>
      </c>
      <c r="U43" s="5">
        <f t="shared" si="26"/>
        <v>90</v>
      </c>
      <c r="V43" s="5">
        <f t="shared" si="26"/>
        <v>90</v>
      </c>
      <c r="W43" s="5">
        <f t="shared" si="26"/>
        <v>90</v>
      </c>
      <c r="X43" s="5">
        <f t="shared" si="26"/>
        <v>90</v>
      </c>
      <c r="Y43" s="5">
        <f>Y46+Y44+Y45</f>
        <v>1001.4100000000001</v>
      </c>
    </row>
    <row r="44" spans="1:26" ht="33" customHeight="1" x14ac:dyDescent="0.25">
      <c r="A44" s="157"/>
      <c r="B44" s="14" t="s">
        <v>164</v>
      </c>
      <c r="C44" s="117" t="s">
        <v>178</v>
      </c>
      <c r="D44" s="119" t="s">
        <v>163</v>
      </c>
      <c r="E44" s="117" t="s">
        <v>163</v>
      </c>
      <c r="F44" s="117" t="s">
        <v>163</v>
      </c>
      <c r="G44" s="119" t="s">
        <v>82</v>
      </c>
      <c r="H44" s="117" t="s">
        <v>199</v>
      </c>
      <c r="I44" s="117" t="s">
        <v>40</v>
      </c>
      <c r="J44" s="117" t="s">
        <v>201</v>
      </c>
      <c r="K44" s="117" t="s">
        <v>163</v>
      </c>
      <c r="L44" s="117" t="s">
        <v>163</v>
      </c>
      <c r="M44" s="85">
        <v>0</v>
      </c>
      <c r="N44" s="5">
        <v>98.68</v>
      </c>
      <c r="O44" s="5">
        <v>87.3</v>
      </c>
      <c r="P44" s="5">
        <v>0</v>
      </c>
      <c r="Q44" s="1">
        <v>0</v>
      </c>
      <c r="R44" s="5">
        <v>0</v>
      </c>
      <c r="S44" s="5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5">
        <f>N44+O44</f>
        <v>185.98000000000002</v>
      </c>
    </row>
    <row r="45" spans="1:26" ht="33" customHeight="1" x14ac:dyDescent="0.25">
      <c r="A45" s="157"/>
      <c r="B45" s="143" t="s">
        <v>164</v>
      </c>
      <c r="C45" s="145" t="s">
        <v>178</v>
      </c>
      <c r="D45" s="145" t="s">
        <v>163</v>
      </c>
      <c r="E45" s="144" t="s">
        <v>163</v>
      </c>
      <c r="F45" s="144" t="s">
        <v>163</v>
      </c>
      <c r="G45" s="145" t="s">
        <v>82</v>
      </c>
      <c r="H45" s="3" t="s">
        <v>199</v>
      </c>
      <c r="I45" s="3" t="s">
        <v>298</v>
      </c>
      <c r="J45" s="3" t="s">
        <v>201</v>
      </c>
      <c r="K45" s="144" t="s">
        <v>163</v>
      </c>
      <c r="L45" s="144" t="s">
        <v>163</v>
      </c>
      <c r="M45" s="85">
        <v>0</v>
      </c>
      <c r="N45" s="5">
        <v>0</v>
      </c>
      <c r="O45" s="5">
        <v>0</v>
      </c>
      <c r="P45" s="5">
        <v>88.43</v>
      </c>
      <c r="Q45" s="1">
        <v>97</v>
      </c>
      <c r="R45" s="5">
        <v>0</v>
      </c>
      <c r="S45" s="5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85">
        <f>SUM(M45:X45)</f>
        <v>185.43</v>
      </c>
    </row>
    <row r="46" spans="1:26" s="122" customFormat="1" ht="32.25" customHeight="1" x14ac:dyDescent="0.25">
      <c r="A46" s="157"/>
      <c r="B46" s="116" t="s">
        <v>164</v>
      </c>
      <c r="C46" s="119" t="s">
        <v>178</v>
      </c>
      <c r="D46" s="119" t="s">
        <v>163</v>
      </c>
      <c r="E46" s="117" t="s">
        <v>163</v>
      </c>
      <c r="F46" s="117" t="s">
        <v>163</v>
      </c>
      <c r="G46" s="119" t="s">
        <v>82</v>
      </c>
      <c r="H46" s="3" t="s">
        <v>199</v>
      </c>
      <c r="I46" s="3" t="s">
        <v>298</v>
      </c>
      <c r="J46" s="3" t="s">
        <v>204</v>
      </c>
      <c r="K46" s="117" t="s">
        <v>163</v>
      </c>
      <c r="L46" s="117" t="s">
        <v>163</v>
      </c>
      <c r="M46" s="85">
        <v>0</v>
      </c>
      <c r="N46" s="5">
        <v>0</v>
      </c>
      <c r="O46" s="5">
        <v>0</v>
      </c>
      <c r="P46" s="5">
        <v>0</v>
      </c>
      <c r="Q46" s="1">
        <v>0</v>
      </c>
      <c r="R46" s="5">
        <v>90</v>
      </c>
      <c r="S46" s="5">
        <v>90</v>
      </c>
      <c r="T46" s="1">
        <v>90</v>
      </c>
      <c r="U46" s="1">
        <v>90</v>
      </c>
      <c r="V46" s="1">
        <v>90</v>
      </c>
      <c r="W46" s="1">
        <v>90</v>
      </c>
      <c r="X46" s="1">
        <v>90</v>
      </c>
      <c r="Y46" s="85">
        <f>SUM(M46:X46)</f>
        <v>630</v>
      </c>
      <c r="Z46" s="4"/>
    </row>
    <row r="47" spans="1:26" ht="142.5" customHeight="1" x14ac:dyDescent="0.25">
      <c r="A47" s="114" t="s">
        <v>223</v>
      </c>
      <c r="B47" s="11" t="s">
        <v>180</v>
      </c>
      <c r="C47" s="119" t="s">
        <v>171</v>
      </c>
      <c r="D47" s="119" t="s">
        <v>163</v>
      </c>
      <c r="E47" s="119" t="s">
        <v>129</v>
      </c>
      <c r="F47" s="117" t="s">
        <v>163</v>
      </c>
      <c r="G47" s="119" t="s">
        <v>82</v>
      </c>
      <c r="H47" s="117" t="s">
        <v>163</v>
      </c>
      <c r="I47" s="117" t="s">
        <v>163</v>
      </c>
      <c r="J47" s="117" t="s">
        <v>163</v>
      </c>
      <c r="K47" s="117" t="s">
        <v>163</v>
      </c>
      <c r="L47" s="117" t="s">
        <v>163</v>
      </c>
      <c r="M47" s="85">
        <v>50</v>
      </c>
      <c r="N47" s="85">
        <v>80</v>
      </c>
      <c r="O47" s="85">
        <v>85</v>
      </c>
      <c r="P47" s="85">
        <v>90</v>
      </c>
      <c r="Q47" s="2">
        <v>93</v>
      </c>
      <c r="R47" s="85">
        <v>95</v>
      </c>
      <c r="S47" s="85">
        <v>100</v>
      </c>
      <c r="T47" s="2">
        <v>100</v>
      </c>
      <c r="U47" s="2">
        <v>100</v>
      </c>
      <c r="V47" s="2">
        <v>100</v>
      </c>
      <c r="W47" s="2">
        <v>100</v>
      </c>
      <c r="X47" s="2">
        <v>100</v>
      </c>
      <c r="Y47" s="5" t="s">
        <v>163</v>
      </c>
    </row>
    <row r="48" spans="1:26" ht="78" customHeight="1" x14ac:dyDescent="0.25">
      <c r="A48" s="114" t="s">
        <v>221</v>
      </c>
      <c r="B48" s="11" t="s">
        <v>222</v>
      </c>
      <c r="C48" s="119" t="s">
        <v>179</v>
      </c>
      <c r="D48" s="119" t="s">
        <v>163</v>
      </c>
      <c r="E48" s="117" t="s">
        <v>172</v>
      </c>
      <c r="F48" s="117">
        <v>2014</v>
      </c>
      <c r="G48" s="119" t="s">
        <v>82</v>
      </c>
      <c r="H48" s="117" t="s">
        <v>163</v>
      </c>
      <c r="I48" s="117" t="s">
        <v>163</v>
      </c>
      <c r="J48" s="117" t="s">
        <v>163</v>
      </c>
      <c r="K48" s="117" t="s">
        <v>163</v>
      </c>
      <c r="L48" s="117" t="s">
        <v>163</v>
      </c>
      <c r="M48" s="117">
        <v>1</v>
      </c>
      <c r="N48" s="85" t="s">
        <v>163</v>
      </c>
      <c r="O48" s="85" t="s">
        <v>163</v>
      </c>
      <c r="P48" s="85" t="s">
        <v>163</v>
      </c>
      <c r="Q48" s="2" t="s">
        <v>163</v>
      </c>
      <c r="R48" s="85" t="s">
        <v>163</v>
      </c>
      <c r="S48" s="85" t="s">
        <v>163</v>
      </c>
      <c r="T48" s="2" t="s">
        <v>163</v>
      </c>
      <c r="U48" s="2" t="s">
        <v>163</v>
      </c>
      <c r="V48" s="2" t="s">
        <v>163</v>
      </c>
      <c r="W48" s="2" t="s">
        <v>163</v>
      </c>
      <c r="X48" s="2" t="s">
        <v>163</v>
      </c>
      <c r="Y48" s="5" t="s">
        <v>163</v>
      </c>
    </row>
    <row r="49" spans="1:25" ht="33" customHeight="1" x14ac:dyDescent="0.25">
      <c r="B49" s="11" t="s">
        <v>164</v>
      </c>
      <c r="D49" s="119" t="s">
        <v>163</v>
      </c>
      <c r="E49" s="117" t="s">
        <v>163</v>
      </c>
      <c r="F49" s="117" t="s">
        <v>163</v>
      </c>
      <c r="G49" s="119" t="s">
        <v>82</v>
      </c>
      <c r="H49" s="117"/>
      <c r="I49" s="117"/>
      <c r="J49" s="117"/>
      <c r="K49" s="117"/>
      <c r="L49" s="117"/>
      <c r="M49" s="117"/>
      <c r="O49" s="85"/>
      <c r="P49" s="85"/>
      <c r="Q49" s="2"/>
      <c r="R49" s="85"/>
      <c r="S49" s="85"/>
      <c r="T49" s="2"/>
      <c r="U49" s="2"/>
      <c r="V49" s="2"/>
      <c r="W49" s="2"/>
      <c r="X49" s="2"/>
      <c r="Y49" s="5"/>
    </row>
    <row r="50" spans="1:25" ht="168.75" customHeight="1" x14ac:dyDescent="0.25">
      <c r="B50" s="87" t="s">
        <v>290</v>
      </c>
      <c r="C50" s="117" t="s">
        <v>163</v>
      </c>
      <c r="D50" s="117" t="s">
        <v>163</v>
      </c>
      <c r="E50" s="117" t="s">
        <v>163</v>
      </c>
      <c r="F50" s="117" t="s">
        <v>163</v>
      </c>
      <c r="G50" s="93" t="s">
        <v>163</v>
      </c>
      <c r="H50" s="117" t="s">
        <v>163</v>
      </c>
      <c r="I50" s="117" t="s">
        <v>163</v>
      </c>
      <c r="J50" s="117" t="s">
        <v>163</v>
      </c>
      <c r="K50" s="117" t="s">
        <v>163</v>
      </c>
      <c r="L50" s="117" t="s">
        <v>163</v>
      </c>
      <c r="M50" s="117" t="s">
        <v>163</v>
      </c>
      <c r="N50" s="85" t="s">
        <v>163</v>
      </c>
      <c r="O50" s="85" t="s">
        <v>163</v>
      </c>
      <c r="P50" s="85" t="s">
        <v>163</v>
      </c>
      <c r="Q50" s="2" t="s">
        <v>163</v>
      </c>
      <c r="R50" s="85" t="s">
        <v>163</v>
      </c>
      <c r="S50" s="85" t="s">
        <v>163</v>
      </c>
      <c r="T50" s="2" t="s">
        <v>163</v>
      </c>
      <c r="U50" s="2" t="s">
        <v>163</v>
      </c>
      <c r="V50" s="2" t="s">
        <v>163</v>
      </c>
      <c r="W50" s="2" t="s">
        <v>163</v>
      </c>
      <c r="X50" s="2" t="s">
        <v>163</v>
      </c>
      <c r="Y50" s="5" t="s">
        <v>163</v>
      </c>
    </row>
    <row r="51" spans="1:25" ht="211.5" customHeight="1" x14ac:dyDescent="0.25">
      <c r="B51" s="87" t="s">
        <v>42</v>
      </c>
      <c r="C51" s="117"/>
      <c r="D51" s="117"/>
      <c r="E51" s="117"/>
      <c r="F51" s="117"/>
      <c r="G51" s="119" t="s">
        <v>89</v>
      </c>
      <c r="H51" s="117"/>
      <c r="I51" s="117"/>
      <c r="J51" s="117"/>
      <c r="K51" s="117"/>
      <c r="L51" s="117"/>
      <c r="M51" s="117"/>
      <c r="O51" s="85"/>
      <c r="P51" s="85"/>
      <c r="Q51" s="2"/>
      <c r="R51" s="85"/>
      <c r="S51" s="85"/>
      <c r="T51" s="2"/>
      <c r="U51" s="2"/>
      <c r="V51" s="2"/>
      <c r="W51" s="2"/>
      <c r="X51" s="2"/>
      <c r="Y51" s="5"/>
    </row>
    <row r="52" spans="1:25" x14ac:dyDescent="0.25">
      <c r="A52" s="141"/>
      <c r="B52" s="87" t="s">
        <v>39</v>
      </c>
      <c r="C52" s="140" t="s">
        <v>178</v>
      </c>
      <c r="D52" s="140" t="s">
        <v>163</v>
      </c>
      <c r="E52" s="139" t="s">
        <v>163</v>
      </c>
      <c r="F52" s="139" t="s">
        <v>163</v>
      </c>
      <c r="G52" s="139" t="s">
        <v>163</v>
      </c>
      <c r="H52" s="3"/>
      <c r="I52" s="3"/>
      <c r="J52" s="3"/>
      <c r="K52" s="139" t="s">
        <v>163</v>
      </c>
      <c r="L52" s="139" t="s">
        <v>163</v>
      </c>
      <c r="M52" s="5">
        <f>M53+M54+M55+M56</f>
        <v>57212</v>
      </c>
      <c r="N52" s="5">
        <f t="shared" ref="N52:X52" si="27">N53+N54+N55+N56</f>
        <v>62733.57</v>
      </c>
      <c r="O52" s="5">
        <f t="shared" si="27"/>
        <v>45790.600000000006</v>
      </c>
      <c r="P52" s="5">
        <f t="shared" si="27"/>
        <v>43089.880000000005</v>
      </c>
      <c r="Q52" s="5">
        <f t="shared" si="27"/>
        <v>32727.5</v>
      </c>
      <c r="R52" s="5">
        <f>R53+R54+R55+R56</f>
        <v>24165.142999999996</v>
      </c>
      <c r="S52" s="5">
        <f t="shared" si="27"/>
        <v>10800</v>
      </c>
      <c r="T52" s="5">
        <f t="shared" si="27"/>
        <v>11200</v>
      </c>
      <c r="U52" s="5">
        <f t="shared" si="27"/>
        <v>11400</v>
      </c>
      <c r="V52" s="5">
        <f t="shared" si="27"/>
        <v>11400</v>
      </c>
      <c r="W52" s="5">
        <f t="shared" si="27"/>
        <v>11400</v>
      </c>
      <c r="X52" s="5">
        <f t="shared" si="27"/>
        <v>11400</v>
      </c>
      <c r="Y52" s="5">
        <f>Y53+Y54+Y55+Y56</f>
        <v>333318.69300000003</v>
      </c>
    </row>
    <row r="53" spans="1:25" ht="19.5" customHeight="1" x14ac:dyDescent="0.25">
      <c r="A53" s="136"/>
      <c r="B53" s="129" t="s">
        <v>164</v>
      </c>
      <c r="C53" s="131" t="s">
        <v>178</v>
      </c>
      <c r="D53" s="131" t="s">
        <v>163</v>
      </c>
      <c r="E53" s="130" t="s">
        <v>163</v>
      </c>
      <c r="F53" s="130" t="s">
        <v>163</v>
      </c>
      <c r="G53" s="130" t="s">
        <v>163</v>
      </c>
      <c r="H53" s="3"/>
      <c r="I53" s="3"/>
      <c r="J53" s="3"/>
      <c r="K53" s="130" t="s">
        <v>163</v>
      </c>
      <c r="L53" s="130" t="s">
        <v>163</v>
      </c>
      <c r="M53" s="5">
        <f>M59+M138</f>
        <v>19180</v>
      </c>
      <c r="N53" s="5">
        <f t="shared" ref="N53:X53" si="28">N59+N138</f>
        <v>9825.57</v>
      </c>
      <c r="O53" s="5">
        <f t="shared" si="28"/>
        <v>12086.2</v>
      </c>
      <c r="P53" s="5">
        <f t="shared" si="28"/>
        <v>1945.42</v>
      </c>
      <c r="Q53" s="5">
        <f t="shared" si="28"/>
        <v>1536.78</v>
      </c>
      <c r="R53" s="5">
        <f>R59+R138</f>
        <v>7374.0429999999997</v>
      </c>
      <c r="S53" s="5">
        <f>S59+S138</f>
        <v>6700</v>
      </c>
      <c r="T53" s="5">
        <f t="shared" si="28"/>
        <v>7200</v>
      </c>
      <c r="U53" s="5">
        <f t="shared" si="28"/>
        <v>7300</v>
      </c>
      <c r="V53" s="5">
        <f>V59+V138</f>
        <v>7300</v>
      </c>
      <c r="W53" s="5">
        <f t="shared" si="28"/>
        <v>7300</v>
      </c>
      <c r="X53" s="5">
        <f t="shared" si="28"/>
        <v>7300</v>
      </c>
      <c r="Y53" s="5">
        <f>Y59+Y138</f>
        <v>95048.013000000006</v>
      </c>
    </row>
    <row r="54" spans="1:25" ht="45.75" customHeight="1" x14ac:dyDescent="0.25">
      <c r="A54" s="136"/>
      <c r="B54" s="11" t="s">
        <v>43</v>
      </c>
      <c r="C54" s="131" t="s">
        <v>178</v>
      </c>
      <c r="D54" s="131" t="s">
        <v>163</v>
      </c>
      <c r="E54" s="130" t="s">
        <v>163</v>
      </c>
      <c r="F54" s="130" t="s">
        <v>163</v>
      </c>
      <c r="G54" s="130" t="s">
        <v>163</v>
      </c>
      <c r="H54" s="3"/>
      <c r="I54" s="3"/>
      <c r="J54" s="3"/>
      <c r="K54" s="130" t="s">
        <v>163</v>
      </c>
      <c r="L54" s="130" t="s">
        <v>163</v>
      </c>
      <c r="M54" s="5">
        <f>M60+M139</f>
        <v>28532</v>
      </c>
      <c r="N54" s="5">
        <f>N60+N139</f>
        <v>43913.5</v>
      </c>
      <c r="O54" s="5">
        <f>O60+O139</f>
        <v>10990</v>
      </c>
      <c r="P54" s="5">
        <f>P60+P139</f>
        <v>19630.59</v>
      </c>
      <c r="Q54" s="1">
        <f>Q60+Q139</f>
        <v>10878.42</v>
      </c>
      <c r="R54" s="5">
        <f>R60+R139</f>
        <v>0</v>
      </c>
      <c r="S54" s="5">
        <f>S60+S139</f>
        <v>0</v>
      </c>
      <c r="T54" s="1">
        <f>T60+T139</f>
        <v>0</v>
      </c>
      <c r="U54" s="1">
        <f>U60+U139</f>
        <v>0</v>
      </c>
      <c r="V54" s="1">
        <f>V60+V139</f>
        <v>0</v>
      </c>
      <c r="W54" s="1">
        <f>W60+W139</f>
        <v>0</v>
      </c>
      <c r="X54" s="1">
        <f>X60+X139</f>
        <v>0</v>
      </c>
      <c r="Y54" s="5">
        <f>Y60+Y139</f>
        <v>113944.51</v>
      </c>
    </row>
    <row r="55" spans="1:25" ht="47.25" customHeight="1" x14ac:dyDescent="0.25">
      <c r="A55" s="136"/>
      <c r="B55" s="11" t="s">
        <v>328</v>
      </c>
      <c r="C55" s="131" t="s">
        <v>178</v>
      </c>
      <c r="D55" s="131" t="s">
        <v>163</v>
      </c>
      <c r="E55" s="130" t="s">
        <v>163</v>
      </c>
      <c r="F55" s="130" t="s">
        <v>163</v>
      </c>
      <c r="G55" s="130" t="s">
        <v>163</v>
      </c>
      <c r="H55" s="3"/>
      <c r="I55" s="3"/>
      <c r="J55" s="3"/>
      <c r="K55" s="130" t="s">
        <v>163</v>
      </c>
      <c r="L55" s="130" t="s">
        <v>163</v>
      </c>
      <c r="M55" s="5">
        <f>M140</f>
        <v>0</v>
      </c>
      <c r="N55" s="5">
        <f t="shared" ref="N55:S55" si="29">N140</f>
        <v>0</v>
      </c>
      <c r="O55" s="5">
        <f t="shared" si="29"/>
        <v>20419.400000000001</v>
      </c>
      <c r="P55" s="5">
        <f t="shared" si="29"/>
        <v>20443</v>
      </c>
      <c r="Q55" s="1">
        <f t="shared" si="29"/>
        <v>19843.099999999999</v>
      </c>
      <c r="R55" s="5">
        <f t="shared" si="29"/>
        <v>14541.099999999999</v>
      </c>
      <c r="S55" s="5">
        <f t="shared" si="29"/>
        <v>0</v>
      </c>
      <c r="T55" s="1">
        <f t="shared" ref="T55:Y55" si="30">T140</f>
        <v>0</v>
      </c>
      <c r="U55" s="1">
        <f t="shared" si="30"/>
        <v>0</v>
      </c>
      <c r="V55" s="1">
        <f t="shared" si="30"/>
        <v>0</v>
      </c>
      <c r="W55" s="1">
        <f t="shared" si="30"/>
        <v>0</v>
      </c>
      <c r="X55" s="1">
        <f t="shared" si="30"/>
        <v>0</v>
      </c>
      <c r="Y55" s="5">
        <f t="shared" si="30"/>
        <v>75246.600000000006</v>
      </c>
    </row>
    <row r="56" spans="1:25" ht="31.5" x14ac:dyDescent="0.25">
      <c r="A56" s="136"/>
      <c r="B56" s="11" t="s">
        <v>44</v>
      </c>
      <c r="C56" s="131" t="s">
        <v>178</v>
      </c>
      <c r="D56" s="131" t="s">
        <v>163</v>
      </c>
      <c r="E56" s="130" t="s">
        <v>163</v>
      </c>
      <c r="F56" s="130" t="s">
        <v>163</v>
      </c>
      <c r="G56" s="130" t="s">
        <v>163</v>
      </c>
      <c r="H56" s="3"/>
      <c r="I56" s="3"/>
      <c r="J56" s="3"/>
      <c r="K56" s="130" t="s">
        <v>163</v>
      </c>
      <c r="L56" s="130" t="s">
        <v>163</v>
      </c>
      <c r="M56" s="5">
        <f t="shared" ref="M56:Y56" si="31">M61</f>
        <v>9500</v>
      </c>
      <c r="N56" s="5">
        <f t="shared" si="31"/>
        <v>8994.5</v>
      </c>
      <c r="O56" s="5">
        <f t="shared" si="31"/>
        <v>2295</v>
      </c>
      <c r="P56" s="5">
        <f t="shared" si="31"/>
        <v>1070.8699999999999</v>
      </c>
      <c r="Q56" s="1">
        <f t="shared" si="31"/>
        <v>469.2</v>
      </c>
      <c r="R56" s="5">
        <f t="shared" si="31"/>
        <v>2250</v>
      </c>
      <c r="S56" s="5">
        <f t="shared" si="31"/>
        <v>4100</v>
      </c>
      <c r="T56" s="1">
        <f>T61</f>
        <v>4000</v>
      </c>
      <c r="U56" s="1">
        <f>U61</f>
        <v>4100</v>
      </c>
      <c r="V56" s="1">
        <f>V61</f>
        <v>4100</v>
      </c>
      <c r="W56" s="1">
        <f>W61</f>
        <v>4100</v>
      </c>
      <c r="X56" s="1">
        <f>X61</f>
        <v>4100</v>
      </c>
      <c r="Y56" s="5">
        <f t="shared" si="31"/>
        <v>49079.570000000007</v>
      </c>
    </row>
    <row r="57" spans="1:25" ht="173.25" x14ac:dyDescent="0.25">
      <c r="A57" s="136" t="s">
        <v>316</v>
      </c>
      <c r="B57" s="11" t="s">
        <v>85</v>
      </c>
      <c r="C57" s="131" t="s">
        <v>171</v>
      </c>
      <c r="D57" s="131" t="s">
        <v>163</v>
      </c>
      <c r="E57" s="131" t="s">
        <v>86</v>
      </c>
      <c r="F57" s="130" t="s">
        <v>163</v>
      </c>
      <c r="G57" s="131" t="s">
        <v>377</v>
      </c>
      <c r="H57" s="130" t="s">
        <v>163</v>
      </c>
      <c r="I57" s="130" t="s">
        <v>163</v>
      </c>
      <c r="J57" s="130" t="s">
        <v>163</v>
      </c>
      <c r="K57" s="130" t="s">
        <v>163</v>
      </c>
      <c r="L57" s="130" t="s">
        <v>163</v>
      </c>
      <c r="M57" s="130" t="s">
        <v>163</v>
      </c>
      <c r="N57" s="85">
        <v>55</v>
      </c>
      <c r="O57" s="85">
        <v>56.2</v>
      </c>
      <c r="P57" s="85">
        <v>66</v>
      </c>
      <c r="Q57" s="2">
        <v>75.8</v>
      </c>
      <c r="R57" s="85">
        <v>77.900000000000006</v>
      </c>
      <c r="S57" s="85">
        <v>80</v>
      </c>
      <c r="T57" s="2">
        <v>82.1</v>
      </c>
      <c r="U57" s="2">
        <v>83.1</v>
      </c>
      <c r="V57" s="2">
        <v>84.1</v>
      </c>
      <c r="W57" s="2">
        <v>85.1</v>
      </c>
      <c r="X57" s="2">
        <v>86.1</v>
      </c>
      <c r="Y57" s="130" t="s">
        <v>163</v>
      </c>
    </row>
    <row r="58" spans="1:25" ht="63" x14ac:dyDescent="0.25">
      <c r="A58" s="136" t="s">
        <v>224</v>
      </c>
      <c r="B58" s="14" t="s">
        <v>388</v>
      </c>
      <c r="C58" s="131" t="s">
        <v>178</v>
      </c>
      <c r="D58" s="131" t="s">
        <v>163</v>
      </c>
      <c r="E58" s="130" t="s">
        <v>163</v>
      </c>
      <c r="F58" s="130" t="s">
        <v>163</v>
      </c>
      <c r="G58" s="130" t="s">
        <v>163</v>
      </c>
      <c r="H58" s="3"/>
      <c r="I58" s="3"/>
      <c r="J58" s="3"/>
      <c r="K58" s="130" t="s">
        <v>163</v>
      </c>
      <c r="L58" s="130" t="s">
        <v>163</v>
      </c>
      <c r="M58" s="5">
        <f>M59+M60+M61</f>
        <v>51122</v>
      </c>
      <c r="N58" s="5">
        <f t="shared" ref="N58:X58" si="32">N59+N60+N61</f>
        <v>55933.57</v>
      </c>
      <c r="O58" s="5">
        <f t="shared" si="32"/>
        <v>15700</v>
      </c>
      <c r="P58" s="5">
        <f t="shared" si="32"/>
        <v>21108.16</v>
      </c>
      <c r="Q58" s="1">
        <f t="shared" si="32"/>
        <v>11617.800000000001</v>
      </c>
      <c r="R58" s="5">
        <f t="shared" si="32"/>
        <v>8600</v>
      </c>
      <c r="S58" s="5">
        <f t="shared" si="32"/>
        <v>10800</v>
      </c>
      <c r="T58" s="5">
        <f t="shared" si="32"/>
        <v>11200</v>
      </c>
      <c r="U58" s="5">
        <f t="shared" si="32"/>
        <v>11400</v>
      </c>
      <c r="V58" s="5">
        <f t="shared" si="32"/>
        <v>11400</v>
      </c>
      <c r="W58" s="5">
        <f t="shared" si="32"/>
        <v>11400</v>
      </c>
      <c r="X58" s="5">
        <f t="shared" si="32"/>
        <v>11400</v>
      </c>
      <c r="Y58" s="5">
        <f>Y59+Y60+Y61</f>
        <v>231681.53000000003</v>
      </c>
    </row>
    <row r="59" spans="1:25" ht="30.75" customHeight="1" x14ac:dyDescent="0.25">
      <c r="A59" s="136"/>
      <c r="B59" s="129" t="s">
        <v>164</v>
      </c>
      <c r="C59" s="131" t="s">
        <v>178</v>
      </c>
      <c r="D59" s="131" t="s">
        <v>163</v>
      </c>
      <c r="E59" s="130" t="s">
        <v>163</v>
      </c>
      <c r="F59" s="130" t="s">
        <v>163</v>
      </c>
      <c r="G59" s="130" t="s">
        <v>163</v>
      </c>
      <c r="H59" s="3"/>
      <c r="I59" s="3"/>
      <c r="J59" s="3"/>
      <c r="K59" s="130" t="s">
        <v>163</v>
      </c>
      <c r="L59" s="130" t="s">
        <v>163</v>
      </c>
      <c r="M59" s="5">
        <f>M64+M66+M69+M79+M89+M98+M99+M109+M120+M129+M136+M65+M67+M68</f>
        <v>16135</v>
      </c>
      <c r="N59" s="5">
        <f>N64+N66+N69+N79+N89+N98+N99+N109+N65+N67+N68</f>
        <v>7785.57</v>
      </c>
      <c r="O59" s="5">
        <f>O64+O66+O69+O79+O89+O98+O99+O109+O65+O67+O68</f>
        <v>2415</v>
      </c>
      <c r="P59" s="5">
        <f>P64+P66+P69+P79+P89+P90+P98+P114+P65+P67+P68</f>
        <v>406.7</v>
      </c>
      <c r="Q59" s="1">
        <f>Q64+Q66+Q69+Q79+Q89+Q98+Q99+Q109+Q114+Q136+Q65+Q67+Q68</f>
        <v>270.18</v>
      </c>
      <c r="R59" s="5">
        <f>R64+R66+R69+R78+R88+R97+R99+R109+R113+R80+R120+R129+R100+R121+R130</f>
        <v>6350</v>
      </c>
      <c r="S59" s="5">
        <f t="shared" ref="S59:X59" si="33">S64+S66+S69+S77+S88+S97+S100+S109+S113+S80+S121+S129+S136+S130</f>
        <v>6700</v>
      </c>
      <c r="T59" s="5">
        <f t="shared" si="33"/>
        <v>7200</v>
      </c>
      <c r="U59" s="5">
        <f t="shared" si="33"/>
        <v>7300</v>
      </c>
      <c r="V59" s="5">
        <f t="shared" si="33"/>
        <v>7300</v>
      </c>
      <c r="W59" s="5">
        <f t="shared" si="33"/>
        <v>7300</v>
      </c>
      <c r="X59" s="5">
        <f t="shared" si="33"/>
        <v>7300</v>
      </c>
      <c r="Y59" s="5">
        <f>Y64+Y66+Y69+Y78+Y88+Y97+Y99+Y109+Y113+Y90+Y120+Y129+Y136+Y65+Y67+Y68+Y79+Y80+Y89+Y98+Y100+Y114+Y121+Y130+Y77</f>
        <v>76462.450000000012</v>
      </c>
    </row>
    <row r="60" spans="1:25" ht="64.5" customHeight="1" x14ac:dyDescent="0.25">
      <c r="A60" s="136"/>
      <c r="B60" s="11" t="s">
        <v>46</v>
      </c>
      <c r="C60" s="131" t="s">
        <v>178</v>
      </c>
      <c r="D60" s="131" t="s">
        <v>163</v>
      </c>
      <c r="E60" s="130" t="s">
        <v>163</v>
      </c>
      <c r="F60" s="130" t="s">
        <v>163</v>
      </c>
      <c r="G60" s="130" t="s">
        <v>163</v>
      </c>
      <c r="H60" s="3"/>
      <c r="I60" s="3"/>
      <c r="J60" s="3"/>
      <c r="K60" s="130" t="s">
        <v>163</v>
      </c>
      <c r="L60" s="130" t="s">
        <v>163</v>
      </c>
      <c r="M60" s="5">
        <f>M71+M72+M73+M82+M83+M93+M102+M103+M111+M104+M123+M124+M132+M133</f>
        <v>25487</v>
      </c>
      <c r="N60" s="5">
        <f>N71+N72+N73+N82+N83+N93+N102+N103+N111+N104+N124+N133</f>
        <v>39153.5</v>
      </c>
      <c r="O60" s="5">
        <f>O71+O72+O73+O82+O83+O93+O102+O103+O111+O104+O124+O133</f>
        <v>10990</v>
      </c>
      <c r="P60" s="5">
        <f>P71+P72+P73+P82+P83+P93+P102+P103+P111+P104+P124+P133+P92+P116</f>
        <v>19630.59</v>
      </c>
      <c r="Q60" s="5">
        <f>Q71+Q72+Q73+Q82+Q83+Q93+Q102+Q103+Q111+Q104+Q124+Q133+Q92+Q116</f>
        <v>10878.42</v>
      </c>
      <c r="R60" s="5">
        <f t="shared" ref="R60:X60" si="34">R71+R72+R73+R82+R83+R93+R102+R103+R111+R104+R124+R133</f>
        <v>0</v>
      </c>
      <c r="S60" s="5">
        <f t="shared" si="34"/>
        <v>0</v>
      </c>
      <c r="T60" s="5">
        <f t="shared" si="34"/>
        <v>0</v>
      </c>
      <c r="U60" s="5">
        <f t="shared" si="34"/>
        <v>0</v>
      </c>
      <c r="V60" s="5">
        <f t="shared" si="34"/>
        <v>0</v>
      </c>
      <c r="W60" s="5">
        <f t="shared" si="34"/>
        <v>0</v>
      </c>
      <c r="X60" s="5">
        <f t="shared" si="34"/>
        <v>0</v>
      </c>
      <c r="Y60" s="5">
        <f>Y71+Y72+Y73+Y82+Y83+Y93+Y102+Y103+Y111+Y104+Y116+Y92+Y123+Y124+Y132+Y133</f>
        <v>106139.51</v>
      </c>
    </row>
    <row r="61" spans="1:25" ht="36.75" customHeight="1" x14ac:dyDescent="0.25">
      <c r="A61" s="136"/>
      <c r="B61" s="11" t="s">
        <v>302</v>
      </c>
      <c r="C61" s="131" t="s">
        <v>178</v>
      </c>
      <c r="D61" s="131" t="s">
        <v>163</v>
      </c>
      <c r="E61" s="130" t="s">
        <v>163</v>
      </c>
      <c r="F61" s="130" t="s">
        <v>163</v>
      </c>
      <c r="G61" s="130" t="s">
        <v>163</v>
      </c>
      <c r="H61" s="3"/>
      <c r="I61" s="3"/>
      <c r="J61" s="3"/>
      <c r="K61" s="130" t="s">
        <v>163</v>
      </c>
      <c r="L61" s="130" t="s">
        <v>163</v>
      </c>
      <c r="M61" s="5">
        <f>M84+M105+M125+M133</f>
        <v>9500</v>
      </c>
      <c r="N61" s="5">
        <f>N84+N105+N125+N134</f>
        <v>8994.5</v>
      </c>
      <c r="O61" s="5">
        <f>O84+O105+O125+O134</f>
        <v>2295</v>
      </c>
      <c r="P61" s="5">
        <f>P84+P105+P134+P125</f>
        <v>1070.8699999999999</v>
      </c>
      <c r="Q61" s="1">
        <f t="shared" ref="Q61:Y61" si="35">Q84+Q105+Q125+Q134</f>
        <v>469.2</v>
      </c>
      <c r="R61" s="5">
        <f t="shared" si="35"/>
        <v>2250</v>
      </c>
      <c r="S61" s="5">
        <f t="shared" si="35"/>
        <v>4100</v>
      </c>
      <c r="T61" s="5">
        <f t="shared" si="35"/>
        <v>4000</v>
      </c>
      <c r="U61" s="5">
        <f t="shared" si="35"/>
        <v>4100</v>
      </c>
      <c r="V61" s="5">
        <f t="shared" si="35"/>
        <v>4100</v>
      </c>
      <c r="W61" s="5">
        <f t="shared" si="35"/>
        <v>4100</v>
      </c>
      <c r="X61" s="5">
        <f t="shared" si="35"/>
        <v>4100</v>
      </c>
      <c r="Y61" s="5">
        <f t="shared" si="35"/>
        <v>49079.570000000007</v>
      </c>
    </row>
    <row r="62" spans="1:25" ht="208.5" customHeight="1" x14ac:dyDescent="0.25">
      <c r="A62" s="132" t="s">
        <v>317</v>
      </c>
      <c r="B62" s="11" t="s">
        <v>7</v>
      </c>
      <c r="C62" s="131" t="s">
        <v>171</v>
      </c>
      <c r="D62" s="131" t="s">
        <v>163</v>
      </c>
      <c r="E62" s="131" t="s">
        <v>130</v>
      </c>
      <c r="F62" s="130" t="s">
        <v>163</v>
      </c>
      <c r="G62" s="131" t="s">
        <v>89</v>
      </c>
      <c r="H62" s="130" t="s">
        <v>163</v>
      </c>
      <c r="I62" s="130" t="s">
        <v>163</v>
      </c>
      <c r="J62" s="130" t="s">
        <v>163</v>
      </c>
      <c r="K62" s="130" t="s">
        <v>163</v>
      </c>
      <c r="L62" s="130" t="s">
        <v>163</v>
      </c>
      <c r="M62" s="85">
        <v>28</v>
      </c>
      <c r="N62" s="85">
        <v>41.9</v>
      </c>
      <c r="O62" s="85">
        <v>44.9</v>
      </c>
      <c r="P62" s="85">
        <v>55.3</v>
      </c>
      <c r="Q62" s="2">
        <v>65</v>
      </c>
      <c r="R62" s="85">
        <v>67.5</v>
      </c>
      <c r="S62" s="85">
        <v>73</v>
      </c>
      <c r="T62" s="2">
        <v>73.2</v>
      </c>
      <c r="U62" s="2">
        <v>73.400000000000006</v>
      </c>
      <c r="V62" s="2">
        <v>73.599999999999994</v>
      </c>
      <c r="W62" s="2">
        <v>73.8</v>
      </c>
      <c r="X62" s="2">
        <v>74</v>
      </c>
      <c r="Y62" s="5" t="s">
        <v>163</v>
      </c>
    </row>
    <row r="63" spans="1:25" ht="231.75" customHeight="1" x14ac:dyDescent="0.25">
      <c r="A63" s="114" t="s">
        <v>184</v>
      </c>
      <c r="B63" s="14" t="s">
        <v>19</v>
      </c>
      <c r="C63" s="117" t="s">
        <v>163</v>
      </c>
      <c r="D63" s="119" t="s">
        <v>163</v>
      </c>
      <c r="E63" s="117" t="s">
        <v>163</v>
      </c>
      <c r="F63" s="117" t="s">
        <v>358</v>
      </c>
      <c r="G63" s="119" t="s">
        <v>82</v>
      </c>
      <c r="H63" s="117" t="s">
        <v>163</v>
      </c>
      <c r="I63" s="117" t="s">
        <v>163</v>
      </c>
      <c r="J63" s="117" t="s">
        <v>163</v>
      </c>
      <c r="K63" s="117" t="s">
        <v>163</v>
      </c>
      <c r="L63" s="117" t="s">
        <v>163</v>
      </c>
      <c r="M63" s="5">
        <f>M64+M66+M69++M70+M65+M67+M68</f>
        <v>5000</v>
      </c>
      <c r="N63" s="5">
        <f t="shared" ref="N63:X63" si="36">N64+N66+N69++N70+N65+N67+N68</f>
        <v>8351.9</v>
      </c>
      <c r="O63" s="5">
        <f t="shared" si="36"/>
        <v>1200</v>
      </c>
      <c r="P63" s="5">
        <f t="shared" si="36"/>
        <v>1857.15</v>
      </c>
      <c r="Q63" s="5">
        <f t="shared" si="36"/>
        <v>1300</v>
      </c>
      <c r="R63" s="5">
        <f>R64+R66+R69++R70+R65+R67+R68</f>
        <v>2350</v>
      </c>
      <c r="S63" s="5">
        <f t="shared" si="36"/>
        <v>600</v>
      </c>
      <c r="T63" s="5">
        <f t="shared" si="36"/>
        <v>1000</v>
      </c>
      <c r="U63" s="5">
        <f t="shared" si="36"/>
        <v>1000</v>
      </c>
      <c r="V63" s="5">
        <f t="shared" si="36"/>
        <v>1000</v>
      </c>
      <c r="W63" s="5">
        <f t="shared" si="36"/>
        <v>1000</v>
      </c>
      <c r="X63" s="5">
        <f t="shared" si="36"/>
        <v>1000</v>
      </c>
      <c r="Y63" s="5">
        <f>Y64+Y66+Y69+Y70+Y65+Y67+Y68</f>
        <v>25659.050000000003</v>
      </c>
    </row>
    <row r="64" spans="1:25" ht="35.25" customHeight="1" x14ac:dyDescent="0.25">
      <c r="A64" s="15"/>
      <c r="B64" s="116" t="s">
        <v>164</v>
      </c>
      <c r="C64" s="119" t="s">
        <v>178</v>
      </c>
      <c r="D64" s="119" t="s">
        <v>163</v>
      </c>
      <c r="E64" s="117" t="s">
        <v>163</v>
      </c>
      <c r="F64" s="117" t="s">
        <v>163</v>
      </c>
      <c r="G64" s="119" t="s">
        <v>82</v>
      </c>
      <c r="H64" s="3" t="s">
        <v>199</v>
      </c>
      <c r="I64" s="3" t="s">
        <v>300</v>
      </c>
      <c r="J64" s="3" t="s">
        <v>201</v>
      </c>
      <c r="K64" s="117" t="s">
        <v>163</v>
      </c>
      <c r="L64" s="117" t="s">
        <v>163</v>
      </c>
      <c r="M64" s="5">
        <v>0</v>
      </c>
      <c r="N64" s="5">
        <v>0</v>
      </c>
      <c r="O64" s="5">
        <v>0</v>
      </c>
      <c r="P64" s="5">
        <v>0</v>
      </c>
      <c r="Q64" s="1">
        <v>0</v>
      </c>
      <c r="R64" s="5">
        <v>0</v>
      </c>
      <c r="S64" s="5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5">
        <f>SUM(M64:S64)+T64</f>
        <v>0</v>
      </c>
    </row>
    <row r="65" spans="1:26" ht="35.25" customHeight="1" x14ac:dyDescent="0.25">
      <c r="A65" s="16"/>
      <c r="B65" s="116" t="s">
        <v>164</v>
      </c>
      <c r="C65" s="119" t="s">
        <v>178</v>
      </c>
      <c r="D65" s="119" t="s">
        <v>163</v>
      </c>
      <c r="E65" s="117" t="s">
        <v>163</v>
      </c>
      <c r="F65" s="117" t="s">
        <v>163</v>
      </c>
      <c r="G65" s="119" t="s">
        <v>82</v>
      </c>
      <c r="H65" s="3" t="s">
        <v>199</v>
      </c>
      <c r="I65" s="3" t="s">
        <v>98</v>
      </c>
      <c r="J65" s="3" t="s">
        <v>201</v>
      </c>
      <c r="K65" s="117" t="s">
        <v>163</v>
      </c>
      <c r="L65" s="117" t="s">
        <v>163</v>
      </c>
      <c r="M65" s="5">
        <v>1300</v>
      </c>
      <c r="N65" s="5">
        <v>0</v>
      </c>
      <c r="O65" s="5">
        <v>270</v>
      </c>
      <c r="P65" s="5">
        <v>25.9</v>
      </c>
      <c r="Q65" s="1">
        <v>78</v>
      </c>
      <c r="R65" s="5">
        <v>0</v>
      </c>
      <c r="S65" s="5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5">
        <f>SUM(M65:X65)</f>
        <v>1673.9</v>
      </c>
    </row>
    <row r="66" spans="1:26" s="122" customFormat="1" ht="35.25" customHeight="1" x14ac:dyDescent="0.25">
      <c r="A66" s="16"/>
      <c r="B66" s="116" t="s">
        <v>164</v>
      </c>
      <c r="C66" s="119" t="s">
        <v>178</v>
      </c>
      <c r="D66" s="119" t="s">
        <v>163</v>
      </c>
      <c r="E66" s="117" t="s">
        <v>163</v>
      </c>
      <c r="F66" s="117" t="s">
        <v>163</v>
      </c>
      <c r="G66" s="119" t="s">
        <v>82</v>
      </c>
      <c r="H66" s="3" t="s">
        <v>199</v>
      </c>
      <c r="I66" s="3" t="s">
        <v>300</v>
      </c>
      <c r="J66" s="3" t="s">
        <v>204</v>
      </c>
      <c r="K66" s="117" t="s">
        <v>163</v>
      </c>
      <c r="L66" s="117" t="s">
        <v>163</v>
      </c>
      <c r="M66" s="5">
        <v>0</v>
      </c>
      <c r="N66" s="5">
        <v>0</v>
      </c>
      <c r="O66" s="5">
        <v>0</v>
      </c>
      <c r="P66" s="5">
        <v>0</v>
      </c>
      <c r="Q66" s="1">
        <v>0</v>
      </c>
      <c r="R66" s="5">
        <v>2350</v>
      </c>
      <c r="S66" s="5">
        <v>600</v>
      </c>
      <c r="T66" s="1">
        <v>1000</v>
      </c>
      <c r="U66" s="1">
        <v>1000</v>
      </c>
      <c r="V66" s="1">
        <v>1000</v>
      </c>
      <c r="W66" s="1">
        <v>1000</v>
      </c>
      <c r="X66" s="1">
        <v>1000</v>
      </c>
      <c r="Y66" s="5">
        <f>SUM(M66:X66)</f>
        <v>7950</v>
      </c>
      <c r="Z66" s="4"/>
    </row>
    <row r="67" spans="1:26" s="122" customFormat="1" ht="35.25" customHeight="1" x14ac:dyDescent="0.25">
      <c r="A67" s="16"/>
      <c r="B67" s="116" t="s">
        <v>164</v>
      </c>
      <c r="C67" s="119" t="s">
        <v>178</v>
      </c>
      <c r="D67" s="119" t="s">
        <v>163</v>
      </c>
      <c r="E67" s="117" t="s">
        <v>163</v>
      </c>
      <c r="F67" s="117" t="s">
        <v>163</v>
      </c>
      <c r="G67" s="119" t="s">
        <v>82</v>
      </c>
      <c r="H67" s="3" t="s">
        <v>199</v>
      </c>
      <c r="I67" s="3" t="s">
        <v>98</v>
      </c>
      <c r="J67" s="3" t="s">
        <v>204</v>
      </c>
      <c r="K67" s="117" t="s">
        <v>163</v>
      </c>
      <c r="L67" s="117" t="s">
        <v>163</v>
      </c>
      <c r="M67" s="5">
        <v>660</v>
      </c>
      <c r="N67" s="5">
        <v>2505.5700000000002</v>
      </c>
      <c r="O67" s="5">
        <v>0</v>
      </c>
      <c r="P67" s="5">
        <v>58.6</v>
      </c>
      <c r="Q67" s="1">
        <v>0</v>
      </c>
      <c r="R67" s="5">
        <v>0</v>
      </c>
      <c r="S67" s="5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5">
        <f>SUM(M67:X67)</f>
        <v>3224.17</v>
      </c>
      <c r="Z67" s="4"/>
    </row>
    <row r="68" spans="1:26" s="122" customFormat="1" ht="35.25" customHeight="1" x14ac:dyDescent="0.25">
      <c r="A68" s="16"/>
      <c r="B68" s="116" t="s">
        <v>164</v>
      </c>
      <c r="C68" s="119" t="s">
        <v>178</v>
      </c>
      <c r="D68" s="119" t="s">
        <v>163</v>
      </c>
      <c r="E68" s="117" t="s">
        <v>163</v>
      </c>
      <c r="F68" s="117" t="s">
        <v>163</v>
      </c>
      <c r="G68" s="119" t="s">
        <v>82</v>
      </c>
      <c r="H68" s="3" t="s">
        <v>199</v>
      </c>
      <c r="I68" s="3" t="s">
        <v>300</v>
      </c>
      <c r="J68" s="3" t="s">
        <v>208</v>
      </c>
      <c r="K68" s="117" t="s">
        <v>163</v>
      </c>
      <c r="L68" s="117" t="s">
        <v>163</v>
      </c>
      <c r="M68" s="5">
        <v>0</v>
      </c>
      <c r="N68" s="5">
        <v>0</v>
      </c>
      <c r="O68" s="5">
        <v>0</v>
      </c>
      <c r="P68" s="5">
        <v>0</v>
      </c>
      <c r="Q68" s="1">
        <v>0</v>
      </c>
      <c r="R68" s="5">
        <v>0</v>
      </c>
      <c r="S68" s="5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5">
        <f>SUM(M68:X68)</f>
        <v>0</v>
      </c>
      <c r="Z68" s="4"/>
    </row>
    <row r="69" spans="1:26" ht="30" customHeight="1" x14ac:dyDescent="0.25">
      <c r="A69" s="16"/>
      <c r="B69" s="116" t="s">
        <v>164</v>
      </c>
      <c r="C69" s="119" t="s">
        <v>178</v>
      </c>
      <c r="D69" s="119" t="s">
        <v>163</v>
      </c>
      <c r="E69" s="117" t="s">
        <v>163</v>
      </c>
      <c r="F69" s="117" t="s">
        <v>163</v>
      </c>
      <c r="G69" s="119" t="s">
        <v>82</v>
      </c>
      <c r="H69" s="3" t="s">
        <v>199</v>
      </c>
      <c r="I69" s="3" t="s">
        <v>98</v>
      </c>
      <c r="J69" s="3" t="s">
        <v>208</v>
      </c>
      <c r="K69" s="117" t="s">
        <v>163</v>
      </c>
      <c r="L69" s="117" t="s">
        <v>163</v>
      </c>
      <c r="M69" s="5">
        <v>540</v>
      </c>
      <c r="N69" s="5">
        <v>0</v>
      </c>
      <c r="O69" s="5">
        <v>90</v>
      </c>
      <c r="P69" s="5">
        <v>45.5</v>
      </c>
      <c r="Q69" s="1">
        <v>0</v>
      </c>
      <c r="R69" s="5">
        <v>0</v>
      </c>
      <c r="S69" s="5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5">
        <f>SUM(M69:S69)+T69+U69+V69+W69+X69</f>
        <v>675.5</v>
      </c>
    </row>
    <row r="70" spans="1:26" ht="31.5" x14ac:dyDescent="0.25">
      <c r="A70" s="16"/>
      <c r="B70" s="116" t="s">
        <v>169</v>
      </c>
      <c r="E70" s="117"/>
      <c r="F70" s="117"/>
      <c r="G70" s="119"/>
      <c r="H70" s="117"/>
      <c r="I70" s="117"/>
      <c r="J70" s="117"/>
      <c r="K70" s="117"/>
      <c r="L70" s="117"/>
      <c r="M70" s="5">
        <f>+M71+M72+M73</f>
        <v>2500</v>
      </c>
      <c r="N70" s="5">
        <v>5846.33</v>
      </c>
      <c r="O70" s="5">
        <v>840</v>
      </c>
      <c r="P70" s="5">
        <v>1727.15</v>
      </c>
      <c r="Q70" s="1">
        <v>1222</v>
      </c>
      <c r="R70" s="5">
        <v>0</v>
      </c>
      <c r="S70" s="5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5">
        <f>Y71+Y72+Y73</f>
        <v>12135.48</v>
      </c>
    </row>
    <row r="71" spans="1:26" ht="35.25" customHeight="1" x14ac:dyDescent="0.25">
      <c r="A71" s="16"/>
      <c r="B71" s="11" t="s">
        <v>170</v>
      </c>
      <c r="C71" s="119" t="s">
        <v>178</v>
      </c>
      <c r="D71" s="119" t="s">
        <v>163</v>
      </c>
      <c r="E71" s="117" t="s">
        <v>163</v>
      </c>
      <c r="F71" s="117" t="s">
        <v>163</v>
      </c>
      <c r="G71" s="119" t="s">
        <v>82</v>
      </c>
      <c r="H71" s="3" t="s">
        <v>199</v>
      </c>
      <c r="I71" s="3" t="s">
        <v>71</v>
      </c>
      <c r="J71" s="3" t="s">
        <v>201</v>
      </c>
      <c r="K71" s="117" t="s">
        <v>163</v>
      </c>
      <c r="L71" s="117" t="s">
        <v>163</v>
      </c>
      <c r="M71" s="5">
        <v>1300</v>
      </c>
      <c r="N71" s="5">
        <v>0</v>
      </c>
      <c r="O71" s="5">
        <v>630</v>
      </c>
      <c r="P71" s="5">
        <v>344.1</v>
      </c>
      <c r="Q71" s="1">
        <v>1222</v>
      </c>
      <c r="R71" s="5">
        <v>0</v>
      </c>
      <c r="S71" s="5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5">
        <f>M71+O71+P71+Q71+R71+S71</f>
        <v>3496.1</v>
      </c>
    </row>
    <row r="72" spans="1:26" ht="35.25" customHeight="1" x14ac:dyDescent="0.25">
      <c r="A72" s="16"/>
      <c r="B72" s="11" t="s">
        <v>170</v>
      </c>
      <c r="C72" s="119" t="s">
        <v>178</v>
      </c>
      <c r="D72" s="119" t="s">
        <v>163</v>
      </c>
      <c r="E72" s="117" t="s">
        <v>163</v>
      </c>
      <c r="F72" s="117" t="s">
        <v>163</v>
      </c>
      <c r="G72" s="119" t="s">
        <v>82</v>
      </c>
      <c r="H72" s="3" t="s">
        <v>199</v>
      </c>
      <c r="I72" s="3" t="s">
        <v>71</v>
      </c>
      <c r="J72" s="3" t="s">
        <v>204</v>
      </c>
      <c r="K72" s="117" t="s">
        <v>163</v>
      </c>
      <c r="L72" s="117" t="s">
        <v>163</v>
      </c>
      <c r="M72" s="5">
        <v>660</v>
      </c>
      <c r="N72" s="5">
        <v>5846.33</v>
      </c>
      <c r="O72" s="5">
        <v>0</v>
      </c>
      <c r="P72" s="5">
        <v>778.55</v>
      </c>
      <c r="Q72" s="1">
        <v>0</v>
      </c>
      <c r="R72" s="5">
        <v>0</v>
      </c>
      <c r="S72" s="5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5">
        <f>SUM(M72:S72)</f>
        <v>7284.88</v>
      </c>
    </row>
    <row r="73" spans="1:26" ht="32.25" customHeight="1" x14ac:dyDescent="0.25">
      <c r="A73" s="17"/>
      <c r="B73" s="11" t="s">
        <v>170</v>
      </c>
      <c r="C73" s="119" t="s">
        <v>178</v>
      </c>
      <c r="D73" s="119" t="s">
        <v>163</v>
      </c>
      <c r="E73" s="117" t="s">
        <v>163</v>
      </c>
      <c r="F73" s="117" t="s">
        <v>163</v>
      </c>
      <c r="G73" s="119" t="s">
        <v>82</v>
      </c>
      <c r="H73" s="3" t="s">
        <v>199</v>
      </c>
      <c r="I73" s="3" t="s">
        <v>71</v>
      </c>
      <c r="J73" s="3" t="s">
        <v>208</v>
      </c>
      <c r="K73" s="117" t="s">
        <v>163</v>
      </c>
      <c r="L73" s="117" t="s">
        <v>163</v>
      </c>
      <c r="M73" s="5">
        <v>540</v>
      </c>
      <c r="N73" s="5">
        <v>0</v>
      </c>
      <c r="O73" s="5">
        <v>210</v>
      </c>
      <c r="P73" s="5">
        <v>604.5</v>
      </c>
      <c r="Q73" s="1">
        <v>0</v>
      </c>
      <c r="R73" s="5">
        <v>0</v>
      </c>
      <c r="S73" s="5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5">
        <f>SUM(M73:S73)</f>
        <v>1354.5</v>
      </c>
    </row>
    <row r="74" spans="1:26" ht="141" customHeight="1" x14ac:dyDescent="0.25">
      <c r="A74" s="11" t="s">
        <v>225</v>
      </c>
      <c r="B74" s="11" t="s">
        <v>25</v>
      </c>
      <c r="C74" s="119" t="s">
        <v>171</v>
      </c>
      <c r="D74" s="119" t="s">
        <v>163</v>
      </c>
      <c r="E74" s="119" t="s">
        <v>26</v>
      </c>
      <c r="F74" s="117" t="s">
        <v>163</v>
      </c>
      <c r="G74" s="119" t="s">
        <v>82</v>
      </c>
      <c r="H74" s="117" t="s">
        <v>163</v>
      </c>
      <c r="I74" s="117" t="s">
        <v>163</v>
      </c>
      <c r="J74" s="117" t="s">
        <v>163</v>
      </c>
      <c r="K74" s="117" t="s">
        <v>163</v>
      </c>
      <c r="L74" s="117" t="s">
        <v>163</v>
      </c>
      <c r="M74" s="117" t="s">
        <v>163</v>
      </c>
      <c r="N74" s="85">
        <v>49</v>
      </c>
      <c r="O74" s="85">
        <v>52.4</v>
      </c>
      <c r="P74" s="85">
        <v>62.2</v>
      </c>
      <c r="Q74" s="2">
        <v>72</v>
      </c>
      <c r="R74" s="85">
        <v>74.099999999999994</v>
      </c>
      <c r="S74" s="85">
        <v>76.2</v>
      </c>
      <c r="T74" s="2">
        <v>78.3</v>
      </c>
      <c r="U74" s="2">
        <v>80.400000000000006</v>
      </c>
      <c r="V74" s="2">
        <v>82.5</v>
      </c>
      <c r="W74" s="2">
        <v>84.6</v>
      </c>
      <c r="X74" s="2">
        <v>86.7</v>
      </c>
      <c r="Y74" s="5" t="s">
        <v>163</v>
      </c>
    </row>
    <row r="75" spans="1:26" ht="49.5" customHeight="1" x14ac:dyDescent="0.25">
      <c r="A75" s="11" t="s">
        <v>27</v>
      </c>
      <c r="B75" s="11" t="s">
        <v>217</v>
      </c>
      <c r="C75" s="119" t="s">
        <v>216</v>
      </c>
      <c r="D75" s="119" t="s">
        <v>163</v>
      </c>
      <c r="E75" s="117" t="s">
        <v>172</v>
      </c>
      <c r="F75" s="117" t="s">
        <v>163</v>
      </c>
      <c r="G75" s="119" t="s">
        <v>82</v>
      </c>
      <c r="H75" s="117" t="s">
        <v>163</v>
      </c>
      <c r="I75" s="117" t="s">
        <v>163</v>
      </c>
      <c r="J75" s="117" t="s">
        <v>163</v>
      </c>
      <c r="K75" s="117" t="s">
        <v>163</v>
      </c>
      <c r="L75" s="117" t="s">
        <v>163</v>
      </c>
      <c r="M75" s="96">
        <v>10</v>
      </c>
      <c r="N75" s="97">
        <v>4</v>
      </c>
      <c r="O75" s="97">
        <v>3</v>
      </c>
      <c r="P75" s="97">
        <v>7</v>
      </c>
      <c r="Q75" s="98">
        <v>5</v>
      </c>
      <c r="R75" s="97">
        <v>2</v>
      </c>
      <c r="S75" s="97">
        <v>4</v>
      </c>
      <c r="T75" s="98">
        <v>2</v>
      </c>
      <c r="U75" s="98">
        <v>1</v>
      </c>
      <c r="V75" s="98">
        <v>1</v>
      </c>
      <c r="W75" s="98">
        <v>1</v>
      </c>
      <c r="X75" s="98">
        <v>1</v>
      </c>
      <c r="Y75" s="5" t="s">
        <v>163</v>
      </c>
    </row>
    <row r="76" spans="1:26" ht="340.5" customHeight="1" x14ac:dyDescent="0.25">
      <c r="A76" s="114" t="s">
        <v>192</v>
      </c>
      <c r="B76" s="14" t="s">
        <v>305</v>
      </c>
      <c r="C76" s="117" t="s">
        <v>163</v>
      </c>
      <c r="D76" s="119" t="s">
        <v>163</v>
      </c>
      <c r="E76" s="117" t="s">
        <v>163</v>
      </c>
      <c r="F76" s="117" t="s">
        <v>358</v>
      </c>
      <c r="G76" s="119" t="s">
        <v>287</v>
      </c>
      <c r="H76" s="117" t="s">
        <v>163</v>
      </c>
      <c r="I76" s="117" t="s">
        <v>163</v>
      </c>
      <c r="J76" s="117" t="s">
        <v>163</v>
      </c>
      <c r="K76" s="117" t="s">
        <v>163</v>
      </c>
      <c r="L76" s="117" t="s">
        <v>163</v>
      </c>
      <c r="M76" s="5">
        <f>M79+M81+M78+M80+M77</f>
        <v>9520</v>
      </c>
      <c r="N76" s="5">
        <f t="shared" ref="N76:S76" si="37">N79+N81+N78+N80+N77</f>
        <v>10800</v>
      </c>
      <c r="O76" s="5">
        <f t="shared" si="37"/>
        <v>4400</v>
      </c>
      <c r="P76" s="5">
        <f t="shared" si="37"/>
        <v>6226.72</v>
      </c>
      <c r="Q76" s="5">
        <f t="shared" si="37"/>
        <v>4150</v>
      </c>
      <c r="R76" s="5">
        <f t="shared" si="37"/>
        <v>1900</v>
      </c>
      <c r="S76" s="5">
        <f t="shared" si="37"/>
        <v>2100</v>
      </c>
      <c r="T76" s="5">
        <f>T79+T81+T78+T80+T77</f>
        <v>2300</v>
      </c>
      <c r="U76" s="5">
        <f>U79+U81+U78+U80+U77</f>
        <v>2100</v>
      </c>
      <c r="V76" s="5">
        <f>V79+V81+V78+V80+V77</f>
        <v>2100</v>
      </c>
      <c r="W76" s="5">
        <f>W79+W81+W78+W80+W77</f>
        <v>2100</v>
      </c>
      <c r="X76" s="5">
        <f>X79+X81+X78+X80+X77</f>
        <v>2100</v>
      </c>
      <c r="Y76" s="5">
        <f>Y78+Y81+Y79+Y80+Y77</f>
        <v>49796.72</v>
      </c>
    </row>
    <row r="77" spans="1:26" ht="26.25" customHeight="1" x14ac:dyDescent="0.25">
      <c r="A77" s="15"/>
      <c r="B77" s="123" t="s">
        <v>164</v>
      </c>
      <c r="C77" s="125" t="s">
        <v>178</v>
      </c>
      <c r="D77" s="125" t="s">
        <v>163</v>
      </c>
      <c r="E77" s="124" t="s">
        <v>163</v>
      </c>
      <c r="F77" s="124" t="s">
        <v>163</v>
      </c>
      <c r="G77" s="125" t="s">
        <v>186</v>
      </c>
      <c r="H77" s="3" t="s">
        <v>203</v>
      </c>
      <c r="I77" s="3" t="s">
        <v>300</v>
      </c>
      <c r="J77" s="124">
        <v>612</v>
      </c>
      <c r="K77" s="124" t="s">
        <v>163</v>
      </c>
      <c r="L77" s="124" t="s">
        <v>163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500</v>
      </c>
      <c r="T77" s="1">
        <v>500</v>
      </c>
      <c r="U77" s="1">
        <v>500</v>
      </c>
      <c r="V77" s="1">
        <v>500</v>
      </c>
      <c r="W77" s="1">
        <v>500</v>
      </c>
      <c r="X77" s="1">
        <v>500</v>
      </c>
      <c r="Y77" s="5">
        <f>SUM(M77:X77)</f>
        <v>3000</v>
      </c>
    </row>
    <row r="78" spans="1:26" ht="31.5" x14ac:dyDescent="0.25">
      <c r="A78" s="110"/>
      <c r="B78" s="116" t="s">
        <v>164</v>
      </c>
      <c r="C78" s="119" t="s">
        <v>178</v>
      </c>
      <c r="D78" s="119" t="s">
        <v>163</v>
      </c>
      <c r="E78" s="117" t="s">
        <v>163</v>
      </c>
      <c r="F78" s="117" t="s">
        <v>163</v>
      </c>
      <c r="G78" s="119" t="s">
        <v>186</v>
      </c>
      <c r="H78" s="3" t="s">
        <v>203</v>
      </c>
      <c r="I78" s="3" t="s">
        <v>300</v>
      </c>
      <c r="J78" s="3" t="s">
        <v>208</v>
      </c>
      <c r="K78" s="117" t="s">
        <v>163</v>
      </c>
      <c r="L78" s="117" t="s">
        <v>163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600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f>SUM(M78:X78)</f>
        <v>600</v>
      </c>
    </row>
    <row r="79" spans="1:26" ht="31.5" x14ac:dyDescent="0.25">
      <c r="A79" s="112"/>
      <c r="B79" s="116" t="s">
        <v>164</v>
      </c>
      <c r="C79" s="119" t="s">
        <v>178</v>
      </c>
      <c r="D79" s="119" t="s">
        <v>163</v>
      </c>
      <c r="E79" s="117" t="s">
        <v>163</v>
      </c>
      <c r="F79" s="117" t="s">
        <v>163</v>
      </c>
      <c r="G79" s="119" t="s">
        <v>186</v>
      </c>
      <c r="H79" s="3" t="s">
        <v>203</v>
      </c>
      <c r="I79" s="3" t="s">
        <v>98</v>
      </c>
      <c r="J79" s="3" t="s">
        <v>208</v>
      </c>
      <c r="K79" s="117" t="s">
        <v>163</v>
      </c>
      <c r="L79" s="117" t="s">
        <v>163</v>
      </c>
      <c r="M79" s="5">
        <v>2380</v>
      </c>
      <c r="N79" s="5">
        <v>990</v>
      </c>
      <c r="O79" s="5">
        <v>270</v>
      </c>
      <c r="P79" s="5">
        <v>36</v>
      </c>
      <c r="Q79" s="1">
        <v>21</v>
      </c>
      <c r="R79" s="5">
        <v>0</v>
      </c>
      <c r="S79" s="5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5">
        <f>SUM(M79:X79)</f>
        <v>3697</v>
      </c>
    </row>
    <row r="80" spans="1:26" s="122" customFormat="1" ht="31.5" x14ac:dyDescent="0.25">
      <c r="A80" s="112"/>
      <c r="B80" s="116" t="s">
        <v>164</v>
      </c>
      <c r="C80" s="119" t="s">
        <v>178</v>
      </c>
      <c r="D80" s="119" t="s">
        <v>163</v>
      </c>
      <c r="E80" s="117" t="s">
        <v>163</v>
      </c>
      <c r="F80" s="117" t="s">
        <v>163</v>
      </c>
      <c r="G80" s="119" t="s">
        <v>82</v>
      </c>
      <c r="H80" s="3" t="s">
        <v>199</v>
      </c>
      <c r="I80" s="3" t="s">
        <v>374</v>
      </c>
      <c r="J80" s="3" t="s">
        <v>215</v>
      </c>
      <c r="K80" s="117"/>
      <c r="L80" s="117"/>
      <c r="M80" s="5">
        <v>0</v>
      </c>
      <c r="N80" s="5">
        <v>0</v>
      </c>
      <c r="O80" s="5">
        <v>0</v>
      </c>
      <c r="P80" s="5">
        <v>0</v>
      </c>
      <c r="Q80" s="1">
        <v>0</v>
      </c>
      <c r="R80" s="5">
        <v>650</v>
      </c>
      <c r="S80" s="5">
        <v>800</v>
      </c>
      <c r="T80" s="1">
        <v>900</v>
      </c>
      <c r="U80" s="1">
        <v>800</v>
      </c>
      <c r="V80" s="1">
        <v>800</v>
      </c>
      <c r="W80" s="1">
        <v>800</v>
      </c>
      <c r="X80" s="1">
        <v>800</v>
      </c>
      <c r="Y80" s="5">
        <f>R80+S80+T80+U80+V80+W80+X80</f>
        <v>5550</v>
      </c>
      <c r="Z80" s="4"/>
    </row>
    <row r="81" spans="1:26" ht="32.25" customHeight="1" x14ac:dyDescent="0.25">
      <c r="A81" s="112"/>
      <c r="B81" s="116" t="s">
        <v>169</v>
      </c>
      <c r="E81" s="117"/>
      <c r="F81" s="117"/>
      <c r="G81" s="119"/>
      <c r="H81" s="117"/>
      <c r="I81" s="117"/>
      <c r="J81" s="117"/>
      <c r="K81" s="117"/>
      <c r="L81" s="117"/>
      <c r="M81" s="5">
        <f t="shared" ref="M81:R81" si="38">M82+M83+M84</f>
        <v>7140</v>
      </c>
      <c r="N81" s="5">
        <f t="shared" si="38"/>
        <v>9810</v>
      </c>
      <c r="O81" s="5">
        <f t="shared" si="38"/>
        <v>4130</v>
      </c>
      <c r="P81" s="5">
        <f t="shared" si="38"/>
        <v>6190.72</v>
      </c>
      <c r="Q81" s="1">
        <f t="shared" si="38"/>
        <v>4129</v>
      </c>
      <c r="R81" s="1">
        <f t="shared" si="38"/>
        <v>650</v>
      </c>
      <c r="S81" s="5">
        <f t="shared" ref="S81:Y81" si="39">S82+S83+S84</f>
        <v>800</v>
      </c>
      <c r="T81" s="1">
        <f t="shared" si="39"/>
        <v>900</v>
      </c>
      <c r="U81" s="1">
        <f t="shared" si="39"/>
        <v>800</v>
      </c>
      <c r="V81" s="1">
        <f t="shared" si="39"/>
        <v>800</v>
      </c>
      <c r="W81" s="1">
        <f t="shared" si="39"/>
        <v>800</v>
      </c>
      <c r="X81" s="1">
        <f t="shared" si="39"/>
        <v>800</v>
      </c>
      <c r="Y81" s="5">
        <f t="shared" si="39"/>
        <v>36949.72</v>
      </c>
    </row>
    <row r="82" spans="1:26" ht="21.75" customHeight="1" x14ac:dyDescent="0.25">
      <c r="A82" s="112"/>
      <c r="B82" s="11" t="s">
        <v>170</v>
      </c>
      <c r="C82" s="119" t="s">
        <v>178</v>
      </c>
      <c r="D82" s="119" t="s">
        <v>163</v>
      </c>
      <c r="E82" s="117" t="s">
        <v>163</v>
      </c>
      <c r="F82" s="117" t="s">
        <v>163</v>
      </c>
      <c r="G82" s="119" t="s">
        <v>212</v>
      </c>
      <c r="H82" s="3" t="s">
        <v>203</v>
      </c>
      <c r="I82" s="3" t="s">
        <v>71</v>
      </c>
      <c r="J82" s="3" t="s">
        <v>208</v>
      </c>
      <c r="K82" s="117" t="s">
        <v>163</v>
      </c>
      <c r="L82" s="117" t="s">
        <v>163</v>
      </c>
      <c r="M82" s="5">
        <v>2380</v>
      </c>
      <c r="N82" s="5">
        <v>2310</v>
      </c>
      <c r="O82" s="5">
        <v>630</v>
      </c>
      <c r="P82" s="5">
        <v>478.29</v>
      </c>
      <c r="Q82" s="1">
        <v>329</v>
      </c>
      <c r="R82" s="5">
        <v>0</v>
      </c>
      <c r="S82" s="5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5">
        <f>M82+N82+O82+P82+Q82+R82+S82</f>
        <v>6127.29</v>
      </c>
    </row>
    <row r="83" spans="1:26" ht="51.75" customHeight="1" x14ac:dyDescent="0.25">
      <c r="A83" s="112"/>
      <c r="B83" s="11" t="s">
        <v>170</v>
      </c>
      <c r="E83" s="117"/>
      <c r="F83" s="117" t="s">
        <v>163</v>
      </c>
      <c r="G83" s="119" t="s">
        <v>176</v>
      </c>
      <c r="H83" s="3" t="s">
        <v>199</v>
      </c>
      <c r="I83" s="3" t="s">
        <v>71</v>
      </c>
      <c r="J83" s="3" t="s">
        <v>215</v>
      </c>
      <c r="K83" s="117" t="s">
        <v>163</v>
      </c>
      <c r="L83" s="117" t="s">
        <v>163</v>
      </c>
      <c r="M83" s="5">
        <v>2380</v>
      </c>
      <c r="N83" s="5">
        <v>5250</v>
      </c>
      <c r="O83" s="5">
        <v>2450</v>
      </c>
      <c r="P83" s="5">
        <v>5312.56</v>
      </c>
      <c r="Q83" s="1">
        <v>3572</v>
      </c>
      <c r="R83" s="5">
        <v>0</v>
      </c>
      <c r="S83" s="5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5">
        <f>M83+N83+O83+P83+Q83+R83+S83</f>
        <v>18964.560000000001</v>
      </c>
    </row>
    <row r="84" spans="1:26" ht="47.25" customHeight="1" x14ac:dyDescent="0.25">
      <c r="A84" s="111"/>
      <c r="B84" s="11" t="s">
        <v>177</v>
      </c>
      <c r="C84" s="119" t="s">
        <v>178</v>
      </c>
      <c r="D84" s="119" t="s">
        <v>163</v>
      </c>
      <c r="E84" s="117" t="s">
        <v>163</v>
      </c>
      <c r="F84" s="117" t="s">
        <v>163</v>
      </c>
      <c r="G84" s="119" t="s">
        <v>176</v>
      </c>
      <c r="H84" s="117" t="s">
        <v>163</v>
      </c>
      <c r="I84" s="117" t="s">
        <v>163</v>
      </c>
      <c r="J84" s="117" t="s">
        <v>163</v>
      </c>
      <c r="K84" s="117" t="s">
        <v>163</v>
      </c>
      <c r="L84" s="117" t="s">
        <v>163</v>
      </c>
      <c r="M84" s="5">
        <v>2380</v>
      </c>
      <c r="N84" s="5">
        <v>2250</v>
      </c>
      <c r="O84" s="5">
        <v>1050</v>
      </c>
      <c r="P84" s="5">
        <v>399.87</v>
      </c>
      <c r="Q84" s="1">
        <v>228</v>
      </c>
      <c r="R84" s="5">
        <v>650</v>
      </c>
      <c r="S84" s="5">
        <v>800</v>
      </c>
      <c r="T84" s="1">
        <v>900</v>
      </c>
      <c r="U84" s="1">
        <v>800</v>
      </c>
      <c r="V84" s="1">
        <v>800</v>
      </c>
      <c r="W84" s="1">
        <v>800</v>
      </c>
      <c r="X84" s="1">
        <v>800</v>
      </c>
      <c r="Y84" s="5">
        <f>M84+N84+O84+P84+Q84+R84+S84+T84+U84+V84+W84+X84</f>
        <v>11857.869999999999</v>
      </c>
    </row>
    <row r="85" spans="1:26" ht="157.5" x14ac:dyDescent="0.25">
      <c r="A85" s="11" t="s">
        <v>9</v>
      </c>
      <c r="B85" s="11" t="s">
        <v>29</v>
      </c>
      <c r="C85" s="119" t="s">
        <v>171</v>
      </c>
      <c r="D85" s="119" t="s">
        <v>163</v>
      </c>
      <c r="E85" s="119" t="s">
        <v>30</v>
      </c>
      <c r="F85" s="117" t="s">
        <v>163</v>
      </c>
      <c r="G85" s="119" t="s">
        <v>287</v>
      </c>
      <c r="H85" s="117" t="s">
        <v>163</v>
      </c>
      <c r="I85" s="117" t="s">
        <v>163</v>
      </c>
      <c r="J85" s="117" t="s">
        <v>163</v>
      </c>
      <c r="K85" s="117" t="s">
        <v>163</v>
      </c>
      <c r="L85" s="117" t="s">
        <v>163</v>
      </c>
      <c r="M85" s="117" t="s">
        <v>163</v>
      </c>
      <c r="N85" s="85">
        <v>33.4</v>
      </c>
      <c r="O85" s="85">
        <v>37.9</v>
      </c>
      <c r="P85" s="85">
        <v>46.6</v>
      </c>
      <c r="Q85" s="2">
        <v>56.4</v>
      </c>
      <c r="R85" s="85">
        <v>58.5</v>
      </c>
      <c r="S85" s="85">
        <v>60.6</v>
      </c>
      <c r="T85" s="2">
        <v>62.7</v>
      </c>
      <c r="U85" s="2">
        <v>64.8</v>
      </c>
      <c r="V85" s="2">
        <v>66.900000000000006</v>
      </c>
      <c r="W85" s="2">
        <v>69</v>
      </c>
      <c r="X85" s="2">
        <v>71.099999999999994</v>
      </c>
      <c r="Y85" s="5" t="s">
        <v>163</v>
      </c>
    </row>
    <row r="86" spans="1:26" ht="62.25" customHeight="1" x14ac:dyDescent="0.25">
      <c r="A86" s="11" t="s">
        <v>11</v>
      </c>
      <c r="B86" s="11" t="s">
        <v>218</v>
      </c>
      <c r="C86" s="119" t="s">
        <v>216</v>
      </c>
      <c r="D86" s="119" t="s">
        <v>163</v>
      </c>
      <c r="E86" s="117" t="s">
        <v>172</v>
      </c>
      <c r="F86" s="117" t="s">
        <v>163</v>
      </c>
      <c r="G86" s="119" t="s">
        <v>287</v>
      </c>
      <c r="H86" s="117" t="s">
        <v>163</v>
      </c>
      <c r="I86" s="117" t="s">
        <v>163</v>
      </c>
      <c r="J86" s="117" t="s">
        <v>163</v>
      </c>
      <c r="K86" s="117" t="s">
        <v>163</v>
      </c>
      <c r="L86" s="117" t="s">
        <v>163</v>
      </c>
      <c r="M86" s="96">
        <v>30</v>
      </c>
      <c r="N86" s="97">
        <v>38</v>
      </c>
      <c r="O86" s="97">
        <v>16</v>
      </c>
      <c r="P86" s="97">
        <v>31</v>
      </c>
      <c r="Q86" s="98">
        <v>30</v>
      </c>
      <c r="R86" s="97">
        <v>7</v>
      </c>
      <c r="S86" s="97">
        <v>15</v>
      </c>
      <c r="T86" s="98">
        <v>7</v>
      </c>
      <c r="U86" s="98">
        <v>6</v>
      </c>
      <c r="V86" s="98">
        <v>6</v>
      </c>
      <c r="W86" s="98">
        <v>6</v>
      </c>
      <c r="X86" s="98">
        <v>6</v>
      </c>
      <c r="Y86" s="99" t="s">
        <v>163</v>
      </c>
    </row>
    <row r="87" spans="1:26" ht="120.75" customHeight="1" x14ac:dyDescent="0.25">
      <c r="A87" s="114" t="s">
        <v>191</v>
      </c>
      <c r="B87" s="14" t="s">
        <v>22</v>
      </c>
      <c r="C87" s="117" t="s">
        <v>163</v>
      </c>
      <c r="D87" s="119" t="s">
        <v>163</v>
      </c>
      <c r="E87" s="117" t="s">
        <v>163</v>
      </c>
      <c r="F87" s="117" t="s">
        <v>358</v>
      </c>
      <c r="G87" s="119" t="s">
        <v>173</v>
      </c>
      <c r="H87" s="117" t="s">
        <v>163</v>
      </c>
      <c r="I87" s="117" t="s">
        <v>163</v>
      </c>
      <c r="J87" s="117" t="s">
        <v>163</v>
      </c>
      <c r="K87" s="117" t="s">
        <v>163</v>
      </c>
      <c r="L87" s="117" t="s">
        <v>163</v>
      </c>
      <c r="M87" s="5">
        <f>M89+M91+M88</f>
        <v>7124</v>
      </c>
      <c r="N87" s="5">
        <f>N89+N91+N88</f>
        <v>9000</v>
      </c>
      <c r="O87" s="5">
        <f>O89+O91+O88</f>
        <v>2000</v>
      </c>
      <c r="P87" s="5">
        <f>P89+P91+P88+P90</f>
        <v>2400</v>
      </c>
      <c r="Q87" s="5">
        <f t="shared" ref="Q87:X87" si="40">Q89+Q91+Q88+Q90</f>
        <v>1200</v>
      </c>
      <c r="R87" s="5">
        <f t="shared" si="40"/>
        <v>600</v>
      </c>
      <c r="S87" s="5">
        <f t="shared" si="40"/>
        <v>900</v>
      </c>
      <c r="T87" s="5">
        <f t="shared" si="40"/>
        <v>1100</v>
      </c>
      <c r="U87" s="5">
        <f t="shared" si="40"/>
        <v>1100</v>
      </c>
      <c r="V87" s="5">
        <f t="shared" si="40"/>
        <v>1100</v>
      </c>
      <c r="W87" s="5">
        <f t="shared" si="40"/>
        <v>1100</v>
      </c>
      <c r="X87" s="5">
        <f t="shared" si="40"/>
        <v>1100</v>
      </c>
      <c r="Y87" s="5">
        <f>Y88+Y90+Y91+Y89</f>
        <v>28724</v>
      </c>
    </row>
    <row r="88" spans="1:26" s="122" customFormat="1" ht="32.25" customHeight="1" x14ac:dyDescent="0.25">
      <c r="A88" s="15"/>
      <c r="B88" s="116" t="s">
        <v>164</v>
      </c>
      <c r="C88" s="119" t="s">
        <v>178</v>
      </c>
      <c r="D88" s="119" t="s">
        <v>163</v>
      </c>
      <c r="E88" s="117" t="s">
        <v>163</v>
      </c>
      <c r="F88" s="117" t="s">
        <v>163</v>
      </c>
      <c r="G88" s="119" t="s">
        <v>173</v>
      </c>
      <c r="H88" s="3" t="s">
        <v>209</v>
      </c>
      <c r="I88" s="3" t="s">
        <v>300</v>
      </c>
      <c r="J88" s="3" t="s">
        <v>204</v>
      </c>
      <c r="K88" s="4"/>
      <c r="L88" s="4"/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5">
        <v>600</v>
      </c>
      <c r="S88" s="5">
        <v>900</v>
      </c>
      <c r="T88" s="1">
        <v>1100</v>
      </c>
      <c r="U88" s="1">
        <v>1100</v>
      </c>
      <c r="V88" s="1">
        <v>1100</v>
      </c>
      <c r="W88" s="1">
        <v>1100</v>
      </c>
      <c r="X88" s="1">
        <v>1100</v>
      </c>
      <c r="Y88" s="5">
        <f>SUM(M88:X88)</f>
        <v>7000</v>
      </c>
      <c r="Z88" s="4"/>
    </row>
    <row r="89" spans="1:26" s="122" customFormat="1" ht="32.25" customHeight="1" x14ac:dyDescent="0.25">
      <c r="A89" s="16"/>
      <c r="B89" s="116" t="s">
        <v>164</v>
      </c>
      <c r="C89" s="119" t="s">
        <v>178</v>
      </c>
      <c r="D89" s="119" t="s">
        <v>163</v>
      </c>
      <c r="E89" s="117" t="s">
        <v>163</v>
      </c>
      <c r="F89" s="117" t="s">
        <v>163</v>
      </c>
      <c r="G89" s="119" t="s">
        <v>173</v>
      </c>
      <c r="H89" s="3" t="s">
        <v>209</v>
      </c>
      <c r="I89" s="3" t="s">
        <v>98</v>
      </c>
      <c r="J89" s="3" t="s">
        <v>204</v>
      </c>
      <c r="K89" s="117" t="s">
        <v>163</v>
      </c>
      <c r="L89" s="117" t="s">
        <v>163</v>
      </c>
      <c r="M89" s="5">
        <v>3562</v>
      </c>
      <c r="N89" s="5">
        <v>2700</v>
      </c>
      <c r="O89" s="5">
        <v>600</v>
      </c>
      <c r="P89" s="5">
        <v>147</v>
      </c>
      <c r="Q89" s="1">
        <v>72</v>
      </c>
      <c r="R89" s="5">
        <v>0</v>
      </c>
      <c r="S89" s="5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5">
        <f>SUM(M89:X89)</f>
        <v>7081</v>
      </c>
      <c r="Z89" s="4"/>
    </row>
    <row r="90" spans="1:26" ht="32.25" customHeight="1" x14ac:dyDescent="0.25">
      <c r="A90" s="16"/>
      <c r="B90" s="116" t="s">
        <v>164</v>
      </c>
      <c r="C90" s="119" t="s">
        <v>178</v>
      </c>
      <c r="D90" s="119" t="s">
        <v>163</v>
      </c>
      <c r="E90" s="117" t="s">
        <v>163</v>
      </c>
      <c r="F90" s="117" t="s">
        <v>163</v>
      </c>
      <c r="G90" s="119" t="s">
        <v>173</v>
      </c>
      <c r="H90" s="3" t="s">
        <v>209</v>
      </c>
      <c r="I90" s="3" t="s">
        <v>98</v>
      </c>
      <c r="J90" s="3" t="s">
        <v>208</v>
      </c>
      <c r="K90" s="117" t="s">
        <v>163</v>
      </c>
      <c r="L90" s="117" t="s">
        <v>163</v>
      </c>
      <c r="M90" s="5">
        <v>0</v>
      </c>
      <c r="N90" s="5">
        <v>0</v>
      </c>
      <c r="O90" s="5">
        <v>0</v>
      </c>
      <c r="P90" s="5">
        <v>21</v>
      </c>
      <c r="Q90" s="1">
        <v>0</v>
      </c>
      <c r="R90" s="5">
        <v>0</v>
      </c>
      <c r="S90" s="5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5">
        <f>P90</f>
        <v>21</v>
      </c>
    </row>
    <row r="91" spans="1:26" ht="32.25" customHeight="1" x14ac:dyDescent="0.25">
      <c r="A91" s="16"/>
      <c r="B91" s="116" t="s">
        <v>169</v>
      </c>
      <c r="E91" s="117"/>
      <c r="F91" s="117"/>
      <c r="G91" s="119"/>
      <c r="H91" s="117"/>
      <c r="I91" s="117"/>
      <c r="J91" s="117"/>
      <c r="K91" s="117"/>
      <c r="L91" s="117"/>
      <c r="M91" s="5">
        <f>M93</f>
        <v>3562</v>
      </c>
      <c r="N91" s="5">
        <v>6300</v>
      </c>
      <c r="O91" s="5">
        <v>1400</v>
      </c>
      <c r="P91" s="5">
        <v>2232</v>
      </c>
      <c r="Q91" s="1">
        <v>1128</v>
      </c>
      <c r="R91" s="5">
        <v>0</v>
      </c>
      <c r="S91" s="5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5">
        <f>Y93+Y92</f>
        <v>14622</v>
      </c>
    </row>
    <row r="92" spans="1:26" ht="32.25" customHeight="1" x14ac:dyDescent="0.25">
      <c r="A92" s="16"/>
      <c r="B92" s="11" t="s">
        <v>170</v>
      </c>
      <c r="C92" s="119" t="s">
        <v>178</v>
      </c>
      <c r="D92" s="119" t="s">
        <v>163</v>
      </c>
      <c r="E92" s="117" t="s">
        <v>163</v>
      </c>
      <c r="F92" s="117" t="s">
        <v>163</v>
      </c>
      <c r="G92" s="119" t="s">
        <v>173</v>
      </c>
      <c r="H92" s="3" t="s">
        <v>209</v>
      </c>
      <c r="I92" s="3" t="s">
        <v>71</v>
      </c>
      <c r="J92" s="3" t="s">
        <v>204</v>
      </c>
      <c r="K92" s="117" t="s">
        <v>163</v>
      </c>
      <c r="L92" s="117" t="s">
        <v>163</v>
      </c>
      <c r="M92" s="5">
        <v>0</v>
      </c>
      <c r="N92" s="5">
        <v>0</v>
      </c>
      <c r="O92" s="5">
        <v>0</v>
      </c>
      <c r="P92" s="5">
        <v>1953</v>
      </c>
      <c r="Q92" s="1">
        <v>0</v>
      </c>
      <c r="R92" s="5">
        <v>0</v>
      </c>
      <c r="S92" s="5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5">
        <f>P92</f>
        <v>1953</v>
      </c>
    </row>
    <row r="93" spans="1:26" ht="33.75" customHeight="1" x14ac:dyDescent="0.25">
      <c r="A93" s="17"/>
      <c r="B93" s="11" t="s">
        <v>170</v>
      </c>
      <c r="C93" s="119" t="s">
        <v>178</v>
      </c>
      <c r="D93" s="119" t="s">
        <v>163</v>
      </c>
      <c r="E93" s="117" t="s">
        <v>163</v>
      </c>
      <c r="F93" s="117" t="s">
        <v>163</v>
      </c>
      <c r="G93" s="119" t="s">
        <v>173</v>
      </c>
      <c r="H93" s="3" t="s">
        <v>209</v>
      </c>
      <c r="I93" s="3" t="s">
        <v>71</v>
      </c>
      <c r="J93" s="3" t="s">
        <v>208</v>
      </c>
      <c r="K93" s="117" t="s">
        <v>163</v>
      </c>
      <c r="L93" s="117" t="s">
        <v>163</v>
      </c>
      <c r="M93" s="5">
        <v>3562</v>
      </c>
      <c r="N93" s="5">
        <v>6300</v>
      </c>
      <c r="O93" s="5">
        <v>1400</v>
      </c>
      <c r="P93" s="5">
        <v>279</v>
      </c>
      <c r="Q93" s="1">
        <v>1128</v>
      </c>
      <c r="R93" s="5">
        <v>0</v>
      </c>
      <c r="S93" s="5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5">
        <f>SUM(M93:S93)</f>
        <v>12669</v>
      </c>
    </row>
    <row r="94" spans="1:26" ht="143.25" customHeight="1" x14ac:dyDescent="0.25">
      <c r="A94" s="11" t="s">
        <v>23</v>
      </c>
      <c r="B94" s="11" t="s">
        <v>35</v>
      </c>
      <c r="C94" s="119" t="s">
        <v>171</v>
      </c>
      <c r="D94" s="119" t="s">
        <v>163</v>
      </c>
      <c r="E94" s="119" t="s">
        <v>32</v>
      </c>
      <c r="F94" s="117" t="s">
        <v>163</v>
      </c>
      <c r="G94" s="119" t="s">
        <v>173</v>
      </c>
      <c r="H94" s="117" t="s">
        <v>163</v>
      </c>
      <c r="I94" s="117" t="s">
        <v>163</v>
      </c>
      <c r="J94" s="117" t="s">
        <v>163</v>
      </c>
      <c r="K94" s="117" t="s">
        <v>163</v>
      </c>
      <c r="L94" s="117" t="s">
        <v>163</v>
      </c>
      <c r="M94" s="117" t="s">
        <v>163</v>
      </c>
      <c r="N94" s="85">
        <v>42</v>
      </c>
      <c r="O94" s="85">
        <v>45.4</v>
      </c>
      <c r="P94" s="85">
        <v>55.2</v>
      </c>
      <c r="Q94" s="2">
        <v>65</v>
      </c>
      <c r="R94" s="85">
        <v>67.099999999999994</v>
      </c>
      <c r="S94" s="85">
        <v>69.2</v>
      </c>
      <c r="T94" s="2">
        <v>71.3</v>
      </c>
      <c r="U94" s="2">
        <v>73.400000000000006</v>
      </c>
      <c r="V94" s="2">
        <v>75.5</v>
      </c>
      <c r="W94" s="2">
        <v>76.599999999999994</v>
      </c>
      <c r="X94" s="2">
        <v>78.7</v>
      </c>
      <c r="Y94" s="5" t="s">
        <v>163</v>
      </c>
    </row>
    <row r="95" spans="1:26" ht="49.5" customHeight="1" x14ac:dyDescent="0.25">
      <c r="A95" s="11" t="s">
        <v>47</v>
      </c>
      <c r="B95" s="11" t="s">
        <v>219</v>
      </c>
      <c r="C95" s="119" t="s">
        <v>216</v>
      </c>
      <c r="D95" s="119" t="s">
        <v>163</v>
      </c>
      <c r="E95" s="117" t="s">
        <v>172</v>
      </c>
      <c r="F95" s="117" t="s">
        <v>163</v>
      </c>
      <c r="G95" s="119" t="s">
        <v>173</v>
      </c>
      <c r="H95" s="117" t="s">
        <v>163</v>
      </c>
      <c r="I95" s="117" t="s">
        <v>163</v>
      </c>
      <c r="J95" s="117" t="s">
        <v>163</v>
      </c>
      <c r="K95" s="117" t="s">
        <v>163</v>
      </c>
      <c r="L95" s="117" t="s">
        <v>163</v>
      </c>
      <c r="M95" s="96">
        <v>7</v>
      </c>
      <c r="N95" s="97">
        <v>11</v>
      </c>
      <c r="O95" s="97">
        <v>2</v>
      </c>
      <c r="P95" s="97">
        <v>7</v>
      </c>
      <c r="Q95" s="98">
        <v>5</v>
      </c>
      <c r="R95" s="97">
        <v>1</v>
      </c>
      <c r="S95" s="97">
        <v>4</v>
      </c>
      <c r="T95" s="98">
        <v>2</v>
      </c>
      <c r="U95" s="98">
        <v>2</v>
      </c>
      <c r="V95" s="98">
        <v>2</v>
      </c>
      <c r="W95" s="98">
        <v>2</v>
      </c>
      <c r="X95" s="98">
        <v>2</v>
      </c>
      <c r="Y95" s="99" t="s">
        <v>163</v>
      </c>
    </row>
    <row r="96" spans="1:26" ht="117" customHeight="1" x14ac:dyDescent="0.25">
      <c r="A96" s="114" t="s">
        <v>190</v>
      </c>
      <c r="B96" s="14" t="s">
        <v>20</v>
      </c>
      <c r="C96" s="117" t="s">
        <v>163</v>
      </c>
      <c r="D96" s="119" t="s">
        <v>163</v>
      </c>
      <c r="E96" s="117" t="s">
        <v>163</v>
      </c>
      <c r="F96" s="117" t="s">
        <v>358</v>
      </c>
      <c r="G96" s="119" t="s">
        <v>288</v>
      </c>
      <c r="H96" s="117" t="s">
        <v>163</v>
      </c>
      <c r="I96" s="117" t="s">
        <v>163</v>
      </c>
      <c r="J96" s="117" t="s">
        <v>163</v>
      </c>
      <c r="K96" s="117" t="s">
        <v>163</v>
      </c>
      <c r="L96" s="117" t="s">
        <v>163</v>
      </c>
      <c r="M96" s="5">
        <f>M98+M99+M101+M97</f>
        <v>5978</v>
      </c>
      <c r="N96" s="5">
        <f>N98+N99+N101+N97</f>
        <v>9300</v>
      </c>
      <c r="O96" s="5">
        <f>O98+O99+O101+O97</f>
        <v>2000</v>
      </c>
      <c r="P96" s="5">
        <f>P98+P99+P101+P97</f>
        <v>2610</v>
      </c>
      <c r="Q96" s="5">
        <f>Q98+Q99+Q101+Q97</f>
        <v>1672.8000000000002</v>
      </c>
      <c r="R96" s="5">
        <f>R98+R99+R101+R97+R100</f>
        <v>650</v>
      </c>
      <c r="S96" s="5">
        <f t="shared" ref="S96:X96" si="41">S98+S99+S101+S97+S100</f>
        <v>1700</v>
      </c>
      <c r="T96" s="5">
        <f t="shared" si="41"/>
        <v>1300</v>
      </c>
      <c r="U96" s="5">
        <f t="shared" si="41"/>
        <v>1700</v>
      </c>
      <c r="V96" s="5">
        <f t="shared" si="41"/>
        <v>1700</v>
      </c>
      <c r="W96" s="5">
        <f t="shared" si="41"/>
        <v>1700</v>
      </c>
      <c r="X96" s="5">
        <f t="shared" si="41"/>
        <v>1700</v>
      </c>
      <c r="Y96" s="5">
        <f>Y97+Y99+Y101+Y100+Y98</f>
        <v>32010.799999999999</v>
      </c>
    </row>
    <row r="97" spans="1:26" s="122" customFormat="1" ht="31.5" x14ac:dyDescent="0.25">
      <c r="A97" s="15"/>
      <c r="B97" s="116" t="s">
        <v>164</v>
      </c>
      <c r="C97" s="119" t="s">
        <v>178</v>
      </c>
      <c r="D97" s="119" t="s">
        <v>163</v>
      </c>
      <c r="E97" s="117" t="s">
        <v>163</v>
      </c>
      <c r="F97" s="117" t="s">
        <v>163</v>
      </c>
      <c r="G97" s="119" t="s">
        <v>187</v>
      </c>
      <c r="H97" s="3" t="s">
        <v>207</v>
      </c>
      <c r="I97" s="3" t="s">
        <v>300</v>
      </c>
      <c r="J97" s="3" t="s">
        <v>204</v>
      </c>
      <c r="K97" s="4"/>
      <c r="L97" s="4"/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250</v>
      </c>
      <c r="S97" s="5">
        <v>100</v>
      </c>
      <c r="T97" s="1">
        <v>100</v>
      </c>
      <c r="U97" s="1">
        <v>100</v>
      </c>
      <c r="V97" s="1">
        <v>100</v>
      </c>
      <c r="W97" s="1">
        <v>100</v>
      </c>
      <c r="X97" s="1">
        <v>100</v>
      </c>
      <c r="Y97" s="5">
        <f>SUM(M97:X97)</f>
        <v>850</v>
      </c>
      <c r="Z97" s="4"/>
    </row>
    <row r="98" spans="1:26" s="122" customFormat="1" ht="31.5" x14ac:dyDescent="0.25">
      <c r="A98" s="16"/>
      <c r="B98" s="116" t="s">
        <v>164</v>
      </c>
      <c r="C98" s="119" t="s">
        <v>178</v>
      </c>
      <c r="D98" s="119" t="s">
        <v>163</v>
      </c>
      <c r="E98" s="117" t="s">
        <v>163</v>
      </c>
      <c r="F98" s="117" t="s">
        <v>163</v>
      </c>
      <c r="G98" s="119" t="s">
        <v>187</v>
      </c>
      <c r="H98" s="3" t="s">
        <v>207</v>
      </c>
      <c r="I98" s="3" t="s">
        <v>98</v>
      </c>
      <c r="J98" s="3" t="s">
        <v>204</v>
      </c>
      <c r="K98" s="117" t="s">
        <v>163</v>
      </c>
      <c r="L98" s="117" t="s">
        <v>163</v>
      </c>
      <c r="M98" s="5">
        <v>1993</v>
      </c>
      <c r="N98" s="5">
        <v>1590</v>
      </c>
      <c r="O98" s="5">
        <v>211.2</v>
      </c>
      <c r="P98" s="5">
        <v>22.7</v>
      </c>
      <c r="Q98" s="1">
        <v>33.18</v>
      </c>
      <c r="R98" s="5">
        <v>0</v>
      </c>
      <c r="S98" s="5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5">
        <f>SUM(M98:X98)</f>
        <v>3850.0799999999995</v>
      </c>
      <c r="Z98" s="4"/>
    </row>
    <row r="99" spans="1:26" ht="31.5" x14ac:dyDescent="0.25">
      <c r="A99" s="16"/>
      <c r="B99" s="116" t="s">
        <v>164</v>
      </c>
      <c r="C99" s="119" t="s">
        <v>178</v>
      </c>
      <c r="D99" s="119" t="s">
        <v>163</v>
      </c>
      <c r="E99" s="117" t="s">
        <v>163</v>
      </c>
      <c r="F99" s="117" t="s">
        <v>163</v>
      </c>
      <c r="G99" s="119" t="s">
        <v>187</v>
      </c>
      <c r="H99" s="3" t="s">
        <v>207</v>
      </c>
      <c r="I99" s="3" t="s">
        <v>98</v>
      </c>
      <c r="J99" s="3" t="s">
        <v>208</v>
      </c>
      <c r="K99" s="117" t="s">
        <v>163</v>
      </c>
      <c r="L99" s="117" t="s">
        <v>163</v>
      </c>
      <c r="M99" s="5">
        <v>200</v>
      </c>
      <c r="N99" s="5">
        <v>0</v>
      </c>
      <c r="O99" s="5">
        <v>88.8</v>
      </c>
      <c r="P99" s="5">
        <v>0</v>
      </c>
      <c r="Q99" s="1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f>SUM(M99:X99)</f>
        <v>288.8</v>
      </c>
    </row>
    <row r="100" spans="1:26" ht="37.5" customHeight="1" x14ac:dyDescent="0.25">
      <c r="A100" s="16"/>
      <c r="B100" s="116" t="s">
        <v>164</v>
      </c>
      <c r="C100" s="119" t="s">
        <v>178</v>
      </c>
      <c r="D100" s="119" t="s">
        <v>163</v>
      </c>
      <c r="E100" s="117" t="s">
        <v>163</v>
      </c>
      <c r="F100" s="117" t="s">
        <v>163</v>
      </c>
      <c r="G100" s="119" t="s">
        <v>82</v>
      </c>
      <c r="H100" s="3" t="s">
        <v>199</v>
      </c>
      <c r="I100" s="3" t="s">
        <v>374</v>
      </c>
      <c r="J100" s="3" t="s">
        <v>215</v>
      </c>
      <c r="K100" s="117"/>
      <c r="L100" s="117"/>
      <c r="M100" s="5">
        <v>0</v>
      </c>
      <c r="N100" s="5">
        <v>0</v>
      </c>
      <c r="O100" s="5">
        <v>0</v>
      </c>
      <c r="P100" s="5">
        <v>0</v>
      </c>
      <c r="Q100" s="1">
        <v>0</v>
      </c>
      <c r="R100" s="5">
        <v>200</v>
      </c>
      <c r="S100" s="5">
        <v>800</v>
      </c>
      <c r="T100" s="1">
        <v>600</v>
      </c>
      <c r="U100" s="1">
        <v>800</v>
      </c>
      <c r="V100" s="1">
        <v>800</v>
      </c>
      <c r="W100" s="1">
        <v>800</v>
      </c>
      <c r="X100" s="1">
        <v>800</v>
      </c>
      <c r="Y100" s="5">
        <f>SUM(R100:X100)</f>
        <v>4800</v>
      </c>
    </row>
    <row r="101" spans="1:26" ht="30" customHeight="1" x14ac:dyDescent="0.25">
      <c r="A101" s="17"/>
      <c r="B101" s="116" t="s">
        <v>169</v>
      </c>
      <c r="E101" s="117"/>
      <c r="F101" s="117"/>
      <c r="H101" s="117"/>
      <c r="I101" s="117"/>
      <c r="J101" s="117"/>
      <c r="K101" s="117"/>
      <c r="L101" s="117"/>
      <c r="M101" s="5">
        <f t="shared" ref="M101:S101" si="42">M102+M103+M104+M105</f>
        <v>3785</v>
      </c>
      <c r="N101" s="5">
        <f t="shared" si="42"/>
        <v>7710</v>
      </c>
      <c r="O101" s="5">
        <f t="shared" si="42"/>
        <v>1700</v>
      </c>
      <c r="P101" s="5">
        <f t="shared" si="42"/>
        <v>2587.3000000000002</v>
      </c>
      <c r="Q101" s="1">
        <f t="shared" si="42"/>
        <v>1639.6200000000001</v>
      </c>
      <c r="R101" s="5">
        <f t="shared" si="42"/>
        <v>200</v>
      </c>
      <c r="S101" s="5">
        <f t="shared" si="42"/>
        <v>800</v>
      </c>
      <c r="T101" s="1">
        <f t="shared" ref="T101:Y101" si="43">T102+T103+T104+T105</f>
        <v>600</v>
      </c>
      <c r="U101" s="1">
        <f t="shared" si="43"/>
        <v>800</v>
      </c>
      <c r="V101" s="1">
        <f t="shared" si="43"/>
        <v>800</v>
      </c>
      <c r="W101" s="1">
        <f t="shared" si="43"/>
        <v>800</v>
      </c>
      <c r="X101" s="1">
        <f t="shared" si="43"/>
        <v>800</v>
      </c>
      <c r="Y101" s="5">
        <f t="shared" si="43"/>
        <v>22221.920000000002</v>
      </c>
    </row>
    <row r="102" spans="1:26" ht="31.5" x14ac:dyDescent="0.25">
      <c r="A102" s="17"/>
      <c r="B102" s="11" t="s">
        <v>170</v>
      </c>
      <c r="C102" s="119" t="s">
        <v>178</v>
      </c>
      <c r="D102" s="119" t="s">
        <v>163</v>
      </c>
      <c r="E102" s="117" t="s">
        <v>163</v>
      </c>
      <c r="F102" s="117" t="s">
        <v>163</v>
      </c>
      <c r="G102" s="119" t="s">
        <v>214</v>
      </c>
      <c r="H102" s="3" t="s">
        <v>207</v>
      </c>
      <c r="I102" s="3" t="s">
        <v>71</v>
      </c>
      <c r="J102" s="3" t="s">
        <v>204</v>
      </c>
      <c r="K102" s="117" t="s">
        <v>163</v>
      </c>
      <c r="L102" s="117" t="s">
        <v>163</v>
      </c>
      <c r="M102" s="5">
        <v>1845</v>
      </c>
      <c r="N102" s="5">
        <v>3710</v>
      </c>
      <c r="O102" s="5">
        <v>492.8</v>
      </c>
      <c r="P102" s="5">
        <v>301.58999999999997</v>
      </c>
      <c r="Q102" s="1">
        <v>519.62</v>
      </c>
      <c r="R102" s="5">
        <v>0</v>
      </c>
      <c r="S102" s="5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5">
        <f>M102+N102+O102+P102+Q102+R102+S102</f>
        <v>6869.01</v>
      </c>
    </row>
    <row r="103" spans="1:26" ht="31.5" x14ac:dyDescent="0.25">
      <c r="B103" s="11" t="s">
        <v>170</v>
      </c>
      <c r="C103" s="119" t="s">
        <v>178</v>
      </c>
      <c r="D103" s="119" t="s">
        <v>163</v>
      </c>
      <c r="E103" s="117" t="s">
        <v>163</v>
      </c>
      <c r="F103" s="117" t="s">
        <v>163</v>
      </c>
      <c r="G103" s="119" t="s">
        <v>187</v>
      </c>
      <c r="H103" s="3" t="s">
        <v>207</v>
      </c>
      <c r="I103" s="3" t="s">
        <v>71</v>
      </c>
      <c r="J103" s="3" t="s">
        <v>208</v>
      </c>
      <c r="K103" s="117" t="s">
        <v>163</v>
      </c>
      <c r="L103" s="117" t="s">
        <v>163</v>
      </c>
      <c r="M103" s="5">
        <v>200</v>
      </c>
      <c r="N103" s="5">
        <v>0</v>
      </c>
      <c r="O103" s="5">
        <v>207.2</v>
      </c>
      <c r="P103" s="5">
        <v>0</v>
      </c>
      <c r="Q103" s="1">
        <v>0</v>
      </c>
      <c r="R103" s="5">
        <v>0</v>
      </c>
      <c r="S103" s="5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5">
        <f>M103+O103</f>
        <v>407.2</v>
      </c>
    </row>
    <row r="104" spans="1:26" ht="46.5" customHeight="1" x14ac:dyDescent="0.25">
      <c r="A104" s="151"/>
      <c r="B104" s="11" t="s">
        <v>170</v>
      </c>
      <c r="C104" s="119" t="s">
        <v>178</v>
      </c>
      <c r="E104" s="117"/>
      <c r="F104" s="117"/>
      <c r="G104" s="119" t="s">
        <v>176</v>
      </c>
      <c r="H104" s="3" t="s">
        <v>199</v>
      </c>
      <c r="I104" s="3" t="s">
        <v>71</v>
      </c>
      <c r="J104" s="3" t="s">
        <v>215</v>
      </c>
      <c r="K104" s="117" t="s">
        <v>163</v>
      </c>
      <c r="L104" s="117" t="s">
        <v>163</v>
      </c>
      <c r="M104" s="5">
        <v>870</v>
      </c>
      <c r="N104" s="5">
        <v>2800</v>
      </c>
      <c r="O104" s="5">
        <v>700</v>
      </c>
      <c r="P104" s="5">
        <v>2125.71</v>
      </c>
      <c r="Q104" s="1">
        <v>1052.8</v>
      </c>
      <c r="R104" s="5">
        <v>0</v>
      </c>
      <c r="S104" s="5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5">
        <f>M104+N104+O104+P104+Q104+R104+S104</f>
        <v>7548.51</v>
      </c>
    </row>
    <row r="105" spans="1:26" ht="48" customHeight="1" x14ac:dyDescent="0.25">
      <c r="A105" s="153"/>
      <c r="B105" s="11" t="s">
        <v>177</v>
      </c>
      <c r="C105" s="119" t="s">
        <v>178</v>
      </c>
      <c r="D105" s="119" t="s">
        <v>163</v>
      </c>
      <c r="E105" s="117" t="s">
        <v>163</v>
      </c>
      <c r="F105" s="117" t="s">
        <v>163</v>
      </c>
      <c r="G105" s="119" t="s">
        <v>176</v>
      </c>
      <c r="H105" s="117" t="s">
        <v>163</v>
      </c>
      <c r="I105" s="117" t="s">
        <v>163</v>
      </c>
      <c r="J105" s="117" t="s">
        <v>163</v>
      </c>
      <c r="K105" s="117" t="s">
        <v>163</v>
      </c>
      <c r="L105" s="117" t="s">
        <v>163</v>
      </c>
      <c r="M105" s="5">
        <v>870</v>
      </c>
      <c r="N105" s="5">
        <v>1200</v>
      </c>
      <c r="O105" s="5">
        <v>300</v>
      </c>
      <c r="P105" s="5">
        <v>160</v>
      </c>
      <c r="Q105" s="1">
        <v>67.2</v>
      </c>
      <c r="R105" s="5">
        <v>200</v>
      </c>
      <c r="S105" s="5">
        <v>800</v>
      </c>
      <c r="T105" s="1">
        <v>600</v>
      </c>
      <c r="U105" s="1">
        <v>800</v>
      </c>
      <c r="V105" s="1">
        <v>800</v>
      </c>
      <c r="W105" s="1">
        <v>800</v>
      </c>
      <c r="X105" s="1">
        <v>800</v>
      </c>
      <c r="Y105" s="5">
        <f>M105+N105+P105+O105+Q105+R105+S105+T105+U105+V105+W105+X105</f>
        <v>7397.2</v>
      </c>
    </row>
    <row r="106" spans="1:26" ht="159" customHeight="1" x14ac:dyDescent="0.25">
      <c r="A106" s="11" t="s">
        <v>13</v>
      </c>
      <c r="B106" s="11" t="s">
        <v>33</v>
      </c>
      <c r="C106" s="119" t="s">
        <v>171</v>
      </c>
      <c r="D106" s="119" t="s">
        <v>163</v>
      </c>
      <c r="E106" s="119" t="s">
        <v>34</v>
      </c>
      <c r="F106" s="117" t="s">
        <v>163</v>
      </c>
      <c r="G106" s="119" t="s">
        <v>288</v>
      </c>
      <c r="H106" s="117" t="s">
        <v>163</v>
      </c>
      <c r="I106" s="117" t="s">
        <v>163</v>
      </c>
      <c r="J106" s="117" t="s">
        <v>163</v>
      </c>
      <c r="K106" s="117" t="s">
        <v>163</v>
      </c>
      <c r="L106" s="117" t="s">
        <v>163</v>
      </c>
      <c r="M106" s="117" t="s">
        <v>163</v>
      </c>
      <c r="N106" s="85">
        <v>46.4</v>
      </c>
      <c r="O106" s="85">
        <v>49.8</v>
      </c>
      <c r="P106" s="85">
        <v>59.6</v>
      </c>
      <c r="Q106" s="2">
        <v>69.400000000000006</v>
      </c>
      <c r="R106" s="85">
        <v>71.5</v>
      </c>
      <c r="S106" s="85">
        <v>73.599999999999994</v>
      </c>
      <c r="T106" s="2">
        <v>75.2</v>
      </c>
      <c r="U106" s="2">
        <v>76.8</v>
      </c>
      <c r="V106" s="2">
        <v>78.400000000000006</v>
      </c>
      <c r="W106" s="2">
        <v>80</v>
      </c>
      <c r="X106" s="2">
        <v>81.599999999999994</v>
      </c>
      <c r="Y106" s="5" t="s">
        <v>163</v>
      </c>
    </row>
    <row r="107" spans="1:26" ht="64.5" customHeight="1" x14ac:dyDescent="0.25">
      <c r="A107" s="11" t="s">
        <v>14</v>
      </c>
      <c r="B107" s="11" t="s">
        <v>220</v>
      </c>
      <c r="C107" s="119" t="s">
        <v>216</v>
      </c>
      <c r="D107" s="119" t="s">
        <v>163</v>
      </c>
      <c r="E107" s="117" t="s">
        <v>172</v>
      </c>
      <c r="F107" s="117" t="s">
        <v>163</v>
      </c>
      <c r="G107" s="119" t="s">
        <v>288</v>
      </c>
      <c r="H107" s="117" t="s">
        <v>163</v>
      </c>
      <c r="I107" s="117" t="s">
        <v>163</v>
      </c>
      <c r="J107" s="117" t="s">
        <v>163</v>
      </c>
      <c r="K107" s="117" t="s">
        <v>163</v>
      </c>
      <c r="L107" s="117" t="s">
        <v>163</v>
      </c>
      <c r="M107" s="96">
        <v>18</v>
      </c>
      <c r="N107" s="97">
        <v>17</v>
      </c>
      <c r="O107" s="97">
        <v>4</v>
      </c>
      <c r="P107" s="97">
        <v>9</v>
      </c>
      <c r="Q107" s="98">
        <v>10</v>
      </c>
      <c r="R107" s="97">
        <v>2</v>
      </c>
      <c r="S107" s="97">
        <v>4</v>
      </c>
      <c r="T107" s="98">
        <v>3</v>
      </c>
      <c r="U107" s="98">
        <v>2</v>
      </c>
      <c r="V107" s="98">
        <v>2</v>
      </c>
      <c r="W107" s="98">
        <v>2</v>
      </c>
      <c r="X107" s="98">
        <v>2</v>
      </c>
      <c r="Y107" s="86" t="s">
        <v>163</v>
      </c>
    </row>
    <row r="108" spans="1:26" ht="111.75" customHeight="1" x14ac:dyDescent="0.25">
      <c r="A108" s="114" t="s">
        <v>188</v>
      </c>
      <c r="B108" s="14" t="s">
        <v>21</v>
      </c>
      <c r="C108" s="117" t="s">
        <v>163</v>
      </c>
      <c r="D108" s="119" t="s">
        <v>163</v>
      </c>
      <c r="E108" s="117" t="s">
        <v>163</v>
      </c>
      <c r="F108" s="117">
        <v>2016</v>
      </c>
      <c r="G108" s="119" t="s">
        <v>243</v>
      </c>
      <c r="H108" s="117" t="s">
        <v>163</v>
      </c>
      <c r="I108" s="117" t="s">
        <v>163</v>
      </c>
      <c r="J108" s="117" t="s">
        <v>163</v>
      </c>
      <c r="K108" s="117" t="s">
        <v>163</v>
      </c>
      <c r="L108" s="117" t="s">
        <v>163</v>
      </c>
      <c r="M108" s="5">
        <v>0</v>
      </c>
      <c r="N108" s="5">
        <v>0</v>
      </c>
      <c r="O108" s="5">
        <f>O109+O110</f>
        <v>2950</v>
      </c>
      <c r="P108" s="5">
        <v>0</v>
      </c>
      <c r="Q108" s="1">
        <v>0</v>
      </c>
      <c r="R108" s="5">
        <v>0</v>
      </c>
      <c r="S108" s="5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5">
        <f>Y109+Y110</f>
        <v>2950</v>
      </c>
    </row>
    <row r="109" spans="1:26" ht="32.25" customHeight="1" x14ac:dyDescent="0.25">
      <c r="A109" s="15"/>
      <c r="B109" s="116" t="s">
        <v>164</v>
      </c>
      <c r="C109" s="119" t="s">
        <v>178</v>
      </c>
      <c r="D109" s="119" t="s">
        <v>163</v>
      </c>
      <c r="E109" s="117" t="s">
        <v>163</v>
      </c>
      <c r="F109" s="117" t="s">
        <v>163</v>
      </c>
      <c r="G109" s="119" t="s">
        <v>243</v>
      </c>
      <c r="H109" s="3" t="s">
        <v>256</v>
      </c>
      <c r="I109" s="3" t="s">
        <v>98</v>
      </c>
      <c r="J109" s="3" t="s">
        <v>204</v>
      </c>
      <c r="K109" s="117" t="s">
        <v>163</v>
      </c>
      <c r="L109" s="117" t="s">
        <v>163</v>
      </c>
      <c r="M109" s="5">
        <v>0</v>
      </c>
      <c r="N109" s="5">
        <v>0</v>
      </c>
      <c r="O109" s="5">
        <v>885</v>
      </c>
      <c r="P109" s="5">
        <v>0</v>
      </c>
      <c r="Q109" s="1">
        <v>0</v>
      </c>
      <c r="R109" s="5">
        <v>0</v>
      </c>
      <c r="S109" s="5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5">
        <f>M109+N109+O109+P109+Q109+R109+S109</f>
        <v>885</v>
      </c>
    </row>
    <row r="110" spans="1:26" ht="32.25" customHeight="1" x14ac:dyDescent="0.25">
      <c r="A110" s="16"/>
      <c r="B110" s="116" t="s">
        <v>169</v>
      </c>
      <c r="E110" s="117"/>
      <c r="F110" s="117"/>
      <c r="G110" s="119"/>
      <c r="H110" s="117"/>
      <c r="I110" s="117"/>
      <c r="J110" s="117"/>
      <c r="K110" s="117"/>
      <c r="L110" s="117"/>
      <c r="M110" s="5">
        <v>0</v>
      </c>
      <c r="N110" s="5">
        <v>0</v>
      </c>
      <c r="O110" s="5">
        <v>2065</v>
      </c>
      <c r="P110" s="5">
        <v>0</v>
      </c>
      <c r="Q110" s="1">
        <v>0</v>
      </c>
      <c r="R110" s="5">
        <v>0</v>
      </c>
      <c r="S110" s="5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5">
        <f>Y111</f>
        <v>2065</v>
      </c>
    </row>
    <row r="111" spans="1:26" ht="34.5" customHeight="1" x14ac:dyDescent="0.25">
      <c r="A111" s="17"/>
      <c r="B111" s="11" t="s">
        <v>170</v>
      </c>
      <c r="C111" s="119" t="s">
        <v>178</v>
      </c>
      <c r="D111" s="119" t="s">
        <v>163</v>
      </c>
      <c r="E111" s="117" t="s">
        <v>163</v>
      </c>
      <c r="F111" s="117" t="s">
        <v>163</v>
      </c>
      <c r="G111" s="119" t="s">
        <v>243</v>
      </c>
      <c r="H111" s="3" t="s">
        <v>256</v>
      </c>
      <c r="I111" s="3" t="s">
        <v>71</v>
      </c>
      <c r="J111" s="3" t="s">
        <v>204</v>
      </c>
      <c r="K111" s="117" t="s">
        <v>163</v>
      </c>
      <c r="L111" s="117" t="s">
        <v>163</v>
      </c>
      <c r="M111" s="5">
        <v>0</v>
      </c>
      <c r="N111" s="5">
        <v>0</v>
      </c>
      <c r="O111" s="5">
        <v>2065</v>
      </c>
      <c r="P111" s="5">
        <v>0</v>
      </c>
      <c r="Q111" s="1">
        <v>0</v>
      </c>
      <c r="R111" s="5">
        <v>0</v>
      </c>
      <c r="S111" s="5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5">
        <f>SUM(M111:S111)</f>
        <v>2065</v>
      </c>
    </row>
    <row r="112" spans="1:26" ht="112.5" customHeight="1" x14ac:dyDescent="0.25">
      <c r="A112" s="114" t="s">
        <v>79</v>
      </c>
      <c r="B112" s="14" t="s">
        <v>21</v>
      </c>
      <c r="C112" s="117" t="s">
        <v>163</v>
      </c>
      <c r="D112" s="119" t="s">
        <v>163</v>
      </c>
      <c r="E112" s="117" t="s">
        <v>163</v>
      </c>
      <c r="F112" s="117" t="s">
        <v>357</v>
      </c>
      <c r="G112" s="119" t="s">
        <v>80</v>
      </c>
      <c r="H112" s="117" t="s">
        <v>163</v>
      </c>
      <c r="I112" s="117" t="s">
        <v>163</v>
      </c>
      <c r="J112" s="117" t="s">
        <v>163</v>
      </c>
      <c r="K112" s="117" t="s">
        <v>163</v>
      </c>
      <c r="L112" s="117" t="s">
        <v>163</v>
      </c>
      <c r="M112" s="5">
        <f>M113+M114+M115</f>
        <v>0</v>
      </c>
      <c r="N112" s="5">
        <f t="shared" ref="N112:X112" si="44">N113+N114+N115</f>
        <v>0</v>
      </c>
      <c r="O112" s="5">
        <f t="shared" si="44"/>
        <v>0</v>
      </c>
      <c r="P112" s="5">
        <f t="shared" si="44"/>
        <v>714.29</v>
      </c>
      <c r="Q112" s="5">
        <f t="shared" si="44"/>
        <v>350</v>
      </c>
      <c r="R112" s="5">
        <f t="shared" si="44"/>
        <v>300</v>
      </c>
      <c r="S112" s="5">
        <f t="shared" si="44"/>
        <v>500</v>
      </c>
      <c r="T112" s="5">
        <f t="shared" si="44"/>
        <v>500</v>
      </c>
      <c r="U112" s="5">
        <f t="shared" si="44"/>
        <v>500</v>
      </c>
      <c r="V112" s="5">
        <f t="shared" si="44"/>
        <v>500</v>
      </c>
      <c r="W112" s="5">
        <f t="shared" si="44"/>
        <v>500</v>
      </c>
      <c r="X112" s="5">
        <f t="shared" si="44"/>
        <v>500</v>
      </c>
      <c r="Y112" s="5">
        <f>Y113+Y115+Y115+Y114</f>
        <v>5357.58</v>
      </c>
    </row>
    <row r="113" spans="1:26" s="122" customFormat="1" ht="32.25" customHeight="1" x14ac:dyDescent="0.25">
      <c r="A113" s="15"/>
      <c r="B113" s="116" t="s">
        <v>164</v>
      </c>
      <c r="C113" s="119" t="s">
        <v>178</v>
      </c>
      <c r="D113" s="119" t="s">
        <v>163</v>
      </c>
      <c r="E113" s="117" t="s">
        <v>163</v>
      </c>
      <c r="F113" s="117" t="s">
        <v>163</v>
      </c>
      <c r="G113" s="119" t="s">
        <v>80</v>
      </c>
      <c r="H113" s="3" t="s">
        <v>199</v>
      </c>
      <c r="I113" s="3" t="s">
        <v>300</v>
      </c>
      <c r="J113" s="3" t="s">
        <v>201</v>
      </c>
      <c r="K113" s="4"/>
      <c r="L113" s="4"/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5">
        <v>300</v>
      </c>
      <c r="S113" s="5">
        <v>500</v>
      </c>
      <c r="T113" s="1">
        <v>500</v>
      </c>
      <c r="U113" s="1">
        <v>500</v>
      </c>
      <c r="V113" s="1">
        <v>500</v>
      </c>
      <c r="W113" s="1">
        <v>500</v>
      </c>
      <c r="X113" s="1">
        <v>500</v>
      </c>
      <c r="Y113" s="5">
        <f>SUM(M113:X113)</f>
        <v>3300</v>
      </c>
      <c r="Z113" s="4"/>
    </row>
    <row r="114" spans="1:26" s="122" customFormat="1" ht="32.25" customHeight="1" x14ac:dyDescent="0.25">
      <c r="A114" s="16"/>
      <c r="B114" s="116" t="s">
        <v>164</v>
      </c>
      <c r="C114" s="119" t="s">
        <v>178</v>
      </c>
      <c r="D114" s="119" t="s">
        <v>163</v>
      </c>
      <c r="E114" s="117" t="s">
        <v>163</v>
      </c>
      <c r="F114" s="117" t="s">
        <v>163</v>
      </c>
      <c r="G114" s="119" t="s">
        <v>80</v>
      </c>
      <c r="H114" s="3" t="s">
        <v>199</v>
      </c>
      <c r="I114" s="3" t="s">
        <v>98</v>
      </c>
      <c r="J114" s="3" t="s">
        <v>201</v>
      </c>
      <c r="K114" s="117" t="s">
        <v>163</v>
      </c>
      <c r="L114" s="117" t="s">
        <v>163</v>
      </c>
      <c r="M114" s="5">
        <v>0</v>
      </c>
      <c r="N114" s="5">
        <v>0</v>
      </c>
      <c r="O114" s="5">
        <v>0</v>
      </c>
      <c r="P114" s="5">
        <v>50</v>
      </c>
      <c r="Q114" s="1">
        <v>21</v>
      </c>
      <c r="R114" s="5">
        <v>0</v>
      </c>
      <c r="S114" s="5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5">
        <f>SUM(M114:X114)</f>
        <v>71</v>
      </c>
      <c r="Z114" s="4"/>
    </row>
    <row r="115" spans="1:26" ht="32.25" customHeight="1" x14ac:dyDescent="0.25">
      <c r="A115" s="16"/>
      <c r="B115" s="116" t="s">
        <v>169</v>
      </c>
      <c r="E115" s="117"/>
      <c r="F115" s="117"/>
      <c r="G115" s="119"/>
      <c r="H115" s="117"/>
      <c r="I115" s="117"/>
      <c r="J115" s="117"/>
      <c r="K115" s="117"/>
      <c r="L115" s="117"/>
      <c r="M115" s="5">
        <v>0</v>
      </c>
      <c r="N115" s="5">
        <v>0</v>
      </c>
      <c r="O115" s="5">
        <v>0</v>
      </c>
      <c r="P115" s="5">
        <v>664.29</v>
      </c>
      <c r="Q115" s="1">
        <v>329</v>
      </c>
      <c r="R115" s="5">
        <v>0</v>
      </c>
      <c r="S115" s="5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5">
        <f>SUM(M115:X115)</f>
        <v>993.29</v>
      </c>
    </row>
    <row r="116" spans="1:26" ht="33.75" customHeight="1" x14ac:dyDescent="0.25">
      <c r="A116" s="17"/>
      <c r="B116" s="11" t="s">
        <v>170</v>
      </c>
      <c r="C116" s="119" t="s">
        <v>178</v>
      </c>
      <c r="D116" s="119" t="s">
        <v>163</v>
      </c>
      <c r="E116" s="117" t="s">
        <v>163</v>
      </c>
      <c r="F116" s="117" t="s">
        <v>163</v>
      </c>
      <c r="G116" s="119" t="s">
        <v>80</v>
      </c>
      <c r="H116" s="3" t="s">
        <v>199</v>
      </c>
      <c r="I116" s="3" t="s">
        <v>71</v>
      </c>
      <c r="J116" s="3" t="s">
        <v>201</v>
      </c>
      <c r="K116" s="117" t="s">
        <v>163</v>
      </c>
      <c r="L116" s="117" t="s">
        <v>163</v>
      </c>
      <c r="M116" s="5">
        <v>0</v>
      </c>
      <c r="N116" s="5">
        <v>0</v>
      </c>
      <c r="O116" s="5">
        <v>0</v>
      </c>
      <c r="P116" s="5">
        <v>664.29</v>
      </c>
      <c r="Q116" s="1">
        <v>329</v>
      </c>
      <c r="R116" s="5">
        <v>0</v>
      </c>
      <c r="S116" s="5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5">
        <f>SUM(M116:S116)</f>
        <v>993.29</v>
      </c>
    </row>
    <row r="117" spans="1:26" ht="129" customHeight="1" x14ac:dyDescent="0.25">
      <c r="A117" s="11" t="s">
        <v>15</v>
      </c>
      <c r="B117" s="11" t="s">
        <v>36</v>
      </c>
      <c r="C117" s="119" t="s">
        <v>171</v>
      </c>
      <c r="D117" s="119" t="s">
        <v>163</v>
      </c>
      <c r="E117" s="119" t="s">
        <v>37</v>
      </c>
      <c r="F117" s="117" t="s">
        <v>163</v>
      </c>
      <c r="G117" s="119" t="s">
        <v>84</v>
      </c>
      <c r="H117" s="117" t="s">
        <v>163</v>
      </c>
      <c r="I117" s="117" t="s">
        <v>163</v>
      </c>
      <c r="J117" s="117" t="s">
        <v>163</v>
      </c>
      <c r="K117" s="117" t="s">
        <v>163</v>
      </c>
      <c r="L117" s="117" t="s">
        <v>163</v>
      </c>
      <c r="M117" s="117" t="s">
        <v>163</v>
      </c>
      <c r="N117" s="117" t="s">
        <v>163</v>
      </c>
      <c r="O117" s="85">
        <v>37.4</v>
      </c>
      <c r="P117" s="85">
        <v>47.2</v>
      </c>
      <c r="Q117" s="2">
        <v>57</v>
      </c>
      <c r="R117" s="85">
        <v>59.1</v>
      </c>
      <c r="S117" s="85">
        <v>61.2</v>
      </c>
      <c r="T117" s="2">
        <v>63.3</v>
      </c>
      <c r="U117" s="2">
        <v>65.400000000000006</v>
      </c>
      <c r="V117" s="2">
        <v>67.5</v>
      </c>
      <c r="W117" s="2">
        <v>69.599999999999994</v>
      </c>
      <c r="X117" s="2">
        <v>71.7</v>
      </c>
      <c r="Y117" s="5" t="s">
        <v>163</v>
      </c>
    </row>
    <row r="118" spans="1:26" ht="62.25" customHeight="1" x14ac:dyDescent="0.25">
      <c r="A118" s="11" t="s">
        <v>48</v>
      </c>
      <c r="B118" s="11" t="s">
        <v>244</v>
      </c>
      <c r="C118" s="119" t="s">
        <v>216</v>
      </c>
      <c r="D118" s="119" t="s">
        <v>163</v>
      </c>
      <c r="E118" s="117" t="s">
        <v>172</v>
      </c>
      <c r="F118" s="117" t="s">
        <v>163</v>
      </c>
      <c r="G118" s="119" t="s">
        <v>93</v>
      </c>
      <c r="H118" s="117" t="s">
        <v>163</v>
      </c>
      <c r="I118" s="117" t="s">
        <v>163</v>
      </c>
      <c r="J118" s="117" t="s">
        <v>163</v>
      </c>
      <c r="K118" s="117" t="s">
        <v>163</v>
      </c>
      <c r="L118" s="117" t="s">
        <v>163</v>
      </c>
      <c r="M118" s="96">
        <v>0</v>
      </c>
      <c r="N118" s="97">
        <v>0</v>
      </c>
      <c r="O118" s="97">
        <v>9</v>
      </c>
      <c r="P118" s="97">
        <v>3</v>
      </c>
      <c r="Q118" s="98">
        <v>1</v>
      </c>
      <c r="R118" s="97">
        <v>1</v>
      </c>
      <c r="S118" s="97">
        <v>2</v>
      </c>
      <c r="T118" s="98">
        <v>1</v>
      </c>
      <c r="U118" s="98">
        <v>1</v>
      </c>
      <c r="V118" s="98">
        <v>1</v>
      </c>
      <c r="W118" s="98">
        <v>1</v>
      </c>
      <c r="X118" s="98">
        <v>1</v>
      </c>
      <c r="Y118" s="99" t="s">
        <v>163</v>
      </c>
    </row>
    <row r="119" spans="1:26" ht="132.75" customHeight="1" x14ac:dyDescent="0.25">
      <c r="A119" s="114" t="s">
        <v>307</v>
      </c>
      <c r="B119" s="14" t="s">
        <v>64</v>
      </c>
      <c r="C119" s="117" t="s">
        <v>163</v>
      </c>
      <c r="D119" s="119" t="s">
        <v>163</v>
      </c>
      <c r="E119" s="117" t="s">
        <v>163</v>
      </c>
      <c r="F119" s="117" t="s">
        <v>358</v>
      </c>
      <c r="G119" s="119" t="s">
        <v>378</v>
      </c>
      <c r="H119" s="117" t="s">
        <v>163</v>
      </c>
      <c r="I119" s="117" t="s">
        <v>163</v>
      </c>
      <c r="J119" s="117" t="s">
        <v>163</v>
      </c>
      <c r="K119" s="117" t="s">
        <v>163</v>
      </c>
      <c r="L119" s="117" t="s">
        <v>163</v>
      </c>
      <c r="M119" s="5">
        <f>M120+M122</f>
        <v>15500</v>
      </c>
      <c r="N119" s="5">
        <f>N120+N122</f>
        <v>9000</v>
      </c>
      <c r="O119" s="5">
        <f>O124+O125</f>
        <v>65.2</v>
      </c>
      <c r="P119" s="5">
        <f>P124+P125</f>
        <v>4000</v>
      </c>
      <c r="Q119" s="1">
        <f>Q124+Q125</f>
        <v>2000</v>
      </c>
      <c r="R119" s="5">
        <f>R120+R121+R122</f>
        <v>2800</v>
      </c>
      <c r="S119" s="5">
        <f t="shared" ref="S119:X119" si="45">S120+S121+S122</f>
        <v>4000</v>
      </c>
      <c r="T119" s="5">
        <f t="shared" si="45"/>
        <v>4000</v>
      </c>
      <c r="U119" s="5">
        <f t="shared" si="45"/>
        <v>4000</v>
      </c>
      <c r="V119" s="5">
        <f t="shared" si="45"/>
        <v>4000</v>
      </c>
      <c r="W119" s="5">
        <f t="shared" si="45"/>
        <v>4000</v>
      </c>
      <c r="X119" s="5">
        <f t="shared" si="45"/>
        <v>4000</v>
      </c>
      <c r="Y119" s="5">
        <f>Y120+Y122+Y121</f>
        <v>57365.2</v>
      </c>
    </row>
    <row r="120" spans="1:26" ht="47.25" x14ac:dyDescent="0.25">
      <c r="A120" s="11"/>
      <c r="B120" s="116" t="s">
        <v>164</v>
      </c>
      <c r="C120" s="119" t="s">
        <v>178</v>
      </c>
      <c r="D120" s="119" t="s">
        <v>163</v>
      </c>
      <c r="E120" s="117" t="s">
        <v>163</v>
      </c>
      <c r="F120" s="117" t="s">
        <v>163</v>
      </c>
      <c r="G120" s="119" t="s">
        <v>379</v>
      </c>
      <c r="H120" s="3" t="s">
        <v>206</v>
      </c>
      <c r="I120" s="3" t="s">
        <v>202</v>
      </c>
      <c r="J120" s="3" t="s">
        <v>215</v>
      </c>
      <c r="K120" s="117" t="s">
        <v>163</v>
      </c>
      <c r="L120" s="117" t="s">
        <v>163</v>
      </c>
      <c r="M120" s="5">
        <v>3500</v>
      </c>
      <c r="N120" s="5">
        <v>0</v>
      </c>
      <c r="O120" s="5">
        <v>0</v>
      </c>
      <c r="P120" s="5">
        <v>0</v>
      </c>
      <c r="Q120" s="1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f>SUM(M120:X120)</f>
        <v>3500</v>
      </c>
    </row>
    <row r="121" spans="1:26" s="122" customFormat="1" ht="42.75" customHeight="1" x14ac:dyDescent="0.25">
      <c r="A121" s="11"/>
      <c r="B121" s="116" t="s">
        <v>164</v>
      </c>
      <c r="C121" s="119" t="s">
        <v>178</v>
      </c>
      <c r="D121" s="119" t="s">
        <v>163</v>
      </c>
      <c r="E121" s="117" t="s">
        <v>163</v>
      </c>
      <c r="F121" s="117" t="s">
        <v>163</v>
      </c>
      <c r="G121" s="119" t="s">
        <v>80</v>
      </c>
      <c r="H121" s="3" t="s">
        <v>199</v>
      </c>
      <c r="I121" s="3" t="s">
        <v>374</v>
      </c>
      <c r="J121" s="3" t="s">
        <v>215</v>
      </c>
      <c r="K121" s="117"/>
      <c r="L121" s="117"/>
      <c r="M121" s="5"/>
      <c r="N121" s="5"/>
      <c r="O121" s="5"/>
      <c r="P121" s="5"/>
      <c r="Q121" s="1"/>
      <c r="R121" s="5">
        <v>1400</v>
      </c>
      <c r="S121" s="5">
        <v>2000</v>
      </c>
      <c r="T121" s="1">
        <v>2000</v>
      </c>
      <c r="U121" s="1">
        <v>2000</v>
      </c>
      <c r="V121" s="1">
        <v>2000</v>
      </c>
      <c r="W121" s="1">
        <v>2000</v>
      </c>
      <c r="X121" s="1">
        <v>2000</v>
      </c>
      <c r="Y121" s="5">
        <f>SUM(S121:X121)+R121</f>
        <v>13400</v>
      </c>
      <c r="Z121" s="4"/>
    </row>
    <row r="122" spans="1:26" ht="31.5" x14ac:dyDescent="0.25">
      <c r="A122" s="11"/>
      <c r="B122" s="116" t="s">
        <v>169</v>
      </c>
      <c r="E122" s="117"/>
      <c r="F122" s="117"/>
      <c r="G122" s="119"/>
      <c r="H122" s="117"/>
      <c r="I122" s="117"/>
      <c r="J122" s="117"/>
      <c r="K122" s="117"/>
      <c r="L122" s="117"/>
      <c r="M122" s="5">
        <f t="shared" ref="M122:Y122" si="46">M123+M124+M125</f>
        <v>12000</v>
      </c>
      <c r="N122" s="5">
        <f t="shared" si="46"/>
        <v>9000</v>
      </c>
      <c r="O122" s="5">
        <f t="shared" si="46"/>
        <v>65.2</v>
      </c>
      <c r="P122" s="5">
        <f t="shared" si="46"/>
        <v>4000</v>
      </c>
      <c r="Q122" s="1">
        <f t="shared" si="46"/>
        <v>2000</v>
      </c>
      <c r="R122" s="5">
        <f>R123+R124+R125</f>
        <v>1400</v>
      </c>
      <c r="S122" s="5">
        <f t="shared" si="46"/>
        <v>2000</v>
      </c>
      <c r="T122" s="1">
        <f>T123+T124+T125</f>
        <v>2000</v>
      </c>
      <c r="U122" s="1">
        <f>U123+U124+U125</f>
        <v>2000</v>
      </c>
      <c r="V122" s="1">
        <f>V123+V124+V125</f>
        <v>2000</v>
      </c>
      <c r="W122" s="1">
        <f>W123+W124+W125</f>
        <v>2000</v>
      </c>
      <c r="X122" s="1">
        <f>X123+X124+X125</f>
        <v>2000</v>
      </c>
      <c r="Y122" s="5">
        <f t="shared" si="46"/>
        <v>40465.199999999997</v>
      </c>
    </row>
    <row r="123" spans="1:26" ht="47.25" x14ac:dyDescent="0.25">
      <c r="A123" s="11"/>
      <c r="B123" s="11" t="s">
        <v>170</v>
      </c>
      <c r="C123" s="119" t="s">
        <v>178</v>
      </c>
      <c r="D123" s="119" t="s">
        <v>163</v>
      </c>
      <c r="E123" s="117" t="s">
        <v>163</v>
      </c>
      <c r="F123" s="117" t="s">
        <v>163</v>
      </c>
      <c r="G123" s="119" t="s">
        <v>380</v>
      </c>
      <c r="H123" s="3" t="s">
        <v>206</v>
      </c>
      <c r="I123" s="3" t="s">
        <v>255</v>
      </c>
      <c r="J123" s="3" t="s">
        <v>215</v>
      </c>
      <c r="K123" s="117" t="s">
        <v>163</v>
      </c>
      <c r="L123" s="117" t="s">
        <v>163</v>
      </c>
      <c r="M123" s="5">
        <v>3500</v>
      </c>
      <c r="N123" s="5">
        <v>0</v>
      </c>
      <c r="O123" s="5">
        <v>0</v>
      </c>
      <c r="P123" s="5">
        <v>0</v>
      </c>
      <c r="Q123" s="1">
        <v>0</v>
      </c>
      <c r="R123" s="5">
        <v>0</v>
      </c>
      <c r="S123" s="5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5">
        <f>SUM(M123:S123)</f>
        <v>3500</v>
      </c>
    </row>
    <row r="124" spans="1:26" ht="47.25" x14ac:dyDescent="0.25">
      <c r="A124" s="11"/>
      <c r="B124" s="11" t="s">
        <v>170</v>
      </c>
      <c r="C124" s="119" t="s">
        <v>178</v>
      </c>
      <c r="D124" s="119" t="s">
        <v>163</v>
      </c>
      <c r="E124" s="117" t="s">
        <v>163</v>
      </c>
      <c r="F124" s="117" t="s">
        <v>163</v>
      </c>
      <c r="G124" s="119" t="s">
        <v>176</v>
      </c>
      <c r="H124" s="3" t="s">
        <v>199</v>
      </c>
      <c r="I124" s="3" t="s">
        <v>71</v>
      </c>
      <c r="J124" s="3" t="s">
        <v>215</v>
      </c>
      <c r="K124" s="117" t="s">
        <v>163</v>
      </c>
      <c r="L124" s="117" t="s">
        <v>163</v>
      </c>
      <c r="M124" s="5">
        <v>4250</v>
      </c>
      <c r="N124" s="5">
        <v>6300</v>
      </c>
      <c r="O124" s="5">
        <v>45.64</v>
      </c>
      <c r="P124" s="5">
        <v>3720</v>
      </c>
      <c r="Q124" s="1">
        <v>1880</v>
      </c>
      <c r="R124" s="5">
        <v>0</v>
      </c>
      <c r="S124" s="5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5">
        <f>SUM(M124:S124)</f>
        <v>16195.64</v>
      </c>
    </row>
    <row r="125" spans="1:26" ht="47.25" x14ac:dyDescent="0.25">
      <c r="A125" s="11"/>
      <c r="B125" s="11" t="s">
        <v>177</v>
      </c>
      <c r="C125" s="119" t="s">
        <v>178</v>
      </c>
      <c r="D125" s="119" t="s">
        <v>163</v>
      </c>
      <c r="E125" s="117" t="s">
        <v>163</v>
      </c>
      <c r="F125" s="117" t="s">
        <v>163</v>
      </c>
      <c r="G125" s="119" t="s">
        <v>176</v>
      </c>
      <c r="H125" s="117" t="s">
        <v>163</v>
      </c>
      <c r="I125" s="117" t="s">
        <v>163</v>
      </c>
      <c r="J125" s="117" t="s">
        <v>163</v>
      </c>
      <c r="K125" s="117" t="s">
        <v>163</v>
      </c>
      <c r="L125" s="117" t="s">
        <v>163</v>
      </c>
      <c r="M125" s="5">
        <v>4250</v>
      </c>
      <c r="N125" s="5">
        <v>2700</v>
      </c>
      <c r="O125" s="5">
        <v>19.559999999999999</v>
      </c>
      <c r="P125" s="5">
        <v>280</v>
      </c>
      <c r="Q125" s="1">
        <v>120</v>
      </c>
      <c r="R125" s="5">
        <v>1400</v>
      </c>
      <c r="S125" s="5">
        <v>2000</v>
      </c>
      <c r="T125" s="1">
        <v>2000</v>
      </c>
      <c r="U125" s="1">
        <v>2000</v>
      </c>
      <c r="V125" s="1">
        <v>2000</v>
      </c>
      <c r="W125" s="1">
        <v>2000</v>
      </c>
      <c r="X125" s="1">
        <v>2000</v>
      </c>
      <c r="Y125" s="5">
        <f>SUM(M125:S125)+T125+U125+V125+W125+X125</f>
        <v>20769.560000000001</v>
      </c>
    </row>
    <row r="126" spans="1:26" ht="255.75" customHeight="1" x14ac:dyDescent="0.25">
      <c r="A126" s="11" t="s">
        <v>308</v>
      </c>
      <c r="B126" s="11" t="s">
        <v>311</v>
      </c>
      <c r="C126" s="119" t="s">
        <v>171</v>
      </c>
      <c r="D126" s="119" t="s">
        <v>163</v>
      </c>
      <c r="E126" s="119" t="s">
        <v>312</v>
      </c>
      <c r="F126" s="117" t="s">
        <v>163</v>
      </c>
      <c r="G126" s="119" t="s">
        <v>381</v>
      </c>
      <c r="H126" s="117" t="s">
        <v>163</v>
      </c>
      <c r="I126" s="117" t="s">
        <v>163</v>
      </c>
      <c r="J126" s="117" t="s">
        <v>163</v>
      </c>
      <c r="K126" s="117" t="s">
        <v>163</v>
      </c>
      <c r="L126" s="117" t="s">
        <v>163</v>
      </c>
      <c r="M126" s="85">
        <v>4.0999999999999996</v>
      </c>
      <c r="N126" s="85">
        <v>5.5</v>
      </c>
      <c r="O126" s="85">
        <v>6.9</v>
      </c>
      <c r="P126" s="85">
        <v>11.1</v>
      </c>
      <c r="Q126" s="2">
        <v>12.6</v>
      </c>
      <c r="R126" s="85">
        <v>14.2</v>
      </c>
      <c r="S126" s="85">
        <v>15.8</v>
      </c>
      <c r="T126" s="2">
        <v>17.399999999999999</v>
      </c>
      <c r="U126" s="2">
        <v>19</v>
      </c>
      <c r="V126" s="2">
        <v>20.6</v>
      </c>
      <c r="W126" s="2">
        <v>22.2</v>
      </c>
      <c r="X126" s="2">
        <v>22.8</v>
      </c>
      <c r="Y126" s="117" t="s">
        <v>163</v>
      </c>
    </row>
    <row r="127" spans="1:26" ht="258" customHeight="1" x14ac:dyDescent="0.25">
      <c r="A127" s="11" t="s">
        <v>315</v>
      </c>
      <c r="B127" s="11" t="s">
        <v>313</v>
      </c>
      <c r="C127" s="119" t="s">
        <v>171</v>
      </c>
      <c r="D127" s="119" t="s">
        <v>163</v>
      </c>
      <c r="E127" s="119" t="s">
        <v>314</v>
      </c>
      <c r="F127" s="117" t="s">
        <v>163</v>
      </c>
      <c r="G127" s="119" t="s">
        <v>381</v>
      </c>
      <c r="H127" s="117" t="s">
        <v>163</v>
      </c>
      <c r="I127" s="117" t="s">
        <v>163</v>
      </c>
      <c r="J127" s="117" t="s">
        <v>163</v>
      </c>
      <c r="K127" s="117" t="s">
        <v>163</v>
      </c>
      <c r="L127" s="117" t="s">
        <v>163</v>
      </c>
      <c r="M127" s="85">
        <v>10</v>
      </c>
      <c r="N127" s="85">
        <v>11.7</v>
      </c>
      <c r="O127" s="85">
        <v>14.1</v>
      </c>
      <c r="P127" s="85">
        <v>15.2</v>
      </c>
      <c r="Q127" s="2">
        <v>15.2</v>
      </c>
      <c r="R127" s="85">
        <v>15.2</v>
      </c>
      <c r="S127" s="85">
        <v>15.2</v>
      </c>
      <c r="T127" s="2">
        <v>16.3</v>
      </c>
      <c r="U127" s="2">
        <v>16.3</v>
      </c>
      <c r="V127" s="2">
        <v>16.3</v>
      </c>
      <c r="W127" s="2">
        <v>16.3</v>
      </c>
      <c r="X127" s="2">
        <v>16.3</v>
      </c>
      <c r="Y127" s="117" t="s">
        <v>163</v>
      </c>
    </row>
    <row r="128" spans="1:26" ht="128.25" customHeight="1" x14ac:dyDescent="0.25">
      <c r="A128" s="136" t="s">
        <v>309</v>
      </c>
      <c r="B128" s="14" t="s">
        <v>189</v>
      </c>
      <c r="C128" s="130" t="s">
        <v>163</v>
      </c>
      <c r="D128" s="131" t="s">
        <v>163</v>
      </c>
      <c r="E128" s="130" t="s">
        <v>163</v>
      </c>
      <c r="F128" s="130" t="s">
        <v>325</v>
      </c>
      <c r="G128" s="131" t="s">
        <v>381</v>
      </c>
      <c r="H128" s="130" t="s">
        <v>163</v>
      </c>
      <c r="I128" s="130" t="s">
        <v>163</v>
      </c>
      <c r="J128" s="130" t="s">
        <v>163</v>
      </c>
      <c r="K128" s="130" t="s">
        <v>163</v>
      </c>
      <c r="L128" s="130" t="s">
        <v>163</v>
      </c>
      <c r="M128" s="5">
        <f>M129+M131</f>
        <v>8000</v>
      </c>
      <c r="N128" s="5">
        <f>N129+N131</f>
        <v>9481.67</v>
      </c>
      <c r="O128" s="5">
        <f>O129+O131</f>
        <v>3084.8</v>
      </c>
      <c r="P128" s="5">
        <f>P129+P131</f>
        <v>3300</v>
      </c>
      <c r="Q128" s="1">
        <f>Q129+Q131</f>
        <v>900</v>
      </c>
      <c r="R128" s="5">
        <f>R129+R131+R130</f>
        <v>0</v>
      </c>
      <c r="S128" s="5">
        <f t="shared" ref="S128:X128" si="47">S129+S131+S130</f>
        <v>1000</v>
      </c>
      <c r="T128" s="5">
        <f t="shared" si="47"/>
        <v>1000</v>
      </c>
      <c r="U128" s="5">
        <f t="shared" si="47"/>
        <v>1000</v>
      </c>
      <c r="V128" s="5">
        <f t="shared" si="47"/>
        <v>1000</v>
      </c>
      <c r="W128" s="5">
        <f t="shared" si="47"/>
        <v>1000</v>
      </c>
      <c r="X128" s="5">
        <f t="shared" si="47"/>
        <v>1000</v>
      </c>
      <c r="Y128" s="5">
        <f>Y129+Y131+Y130</f>
        <v>30766.47</v>
      </c>
    </row>
    <row r="129" spans="1:25" ht="47.25" x14ac:dyDescent="0.25">
      <c r="A129" s="151"/>
      <c r="B129" s="129" t="s">
        <v>164</v>
      </c>
      <c r="C129" s="131" t="s">
        <v>178</v>
      </c>
      <c r="D129" s="131" t="s">
        <v>163</v>
      </c>
      <c r="E129" s="130" t="s">
        <v>163</v>
      </c>
      <c r="F129" s="130" t="s">
        <v>163</v>
      </c>
      <c r="G129" s="131" t="s">
        <v>375</v>
      </c>
      <c r="H129" s="3" t="s">
        <v>206</v>
      </c>
      <c r="I129" s="3" t="s">
        <v>202</v>
      </c>
      <c r="J129" s="3" t="s">
        <v>215</v>
      </c>
      <c r="K129" s="130" t="s">
        <v>163</v>
      </c>
      <c r="L129" s="130" t="s">
        <v>163</v>
      </c>
      <c r="M129" s="5">
        <v>2000</v>
      </c>
      <c r="N129" s="5">
        <v>0</v>
      </c>
      <c r="O129" s="5">
        <v>0</v>
      </c>
      <c r="P129" s="5">
        <v>0</v>
      </c>
      <c r="Q129" s="1">
        <v>0</v>
      </c>
      <c r="R129" s="5">
        <v>0</v>
      </c>
      <c r="S129" s="5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5">
        <f>SUM(M129:S129)+T129+U129+V129+W129+X129</f>
        <v>2000</v>
      </c>
    </row>
    <row r="130" spans="1:25" ht="31.5" x14ac:dyDescent="0.25">
      <c r="A130" s="153"/>
      <c r="B130" s="129" t="s">
        <v>164</v>
      </c>
      <c r="C130" s="131" t="s">
        <v>178</v>
      </c>
      <c r="D130" s="131" t="s">
        <v>163</v>
      </c>
      <c r="E130" s="130" t="s">
        <v>163</v>
      </c>
      <c r="F130" s="130" t="s">
        <v>163</v>
      </c>
      <c r="G130" s="131" t="s">
        <v>82</v>
      </c>
      <c r="H130" s="3" t="s">
        <v>199</v>
      </c>
      <c r="I130" s="3" t="s">
        <v>300</v>
      </c>
      <c r="J130" s="3" t="s">
        <v>215</v>
      </c>
      <c r="K130" s="130"/>
      <c r="L130" s="130"/>
      <c r="M130" s="5"/>
      <c r="N130" s="5"/>
      <c r="O130" s="5"/>
      <c r="P130" s="5"/>
      <c r="Q130" s="1"/>
      <c r="R130" s="5">
        <v>0</v>
      </c>
      <c r="S130" s="5">
        <v>500</v>
      </c>
      <c r="T130" s="1">
        <v>500</v>
      </c>
      <c r="U130" s="1">
        <v>500</v>
      </c>
      <c r="V130" s="1">
        <v>500</v>
      </c>
      <c r="W130" s="1">
        <v>500</v>
      </c>
      <c r="X130" s="1">
        <v>500</v>
      </c>
      <c r="Y130" s="5">
        <f>S130+T130+U130+V130+W130+X130+R130</f>
        <v>3000</v>
      </c>
    </row>
    <row r="131" spans="1:25" ht="31.5" x14ac:dyDescent="0.25">
      <c r="A131" s="153"/>
      <c r="B131" s="129" t="s">
        <v>169</v>
      </c>
      <c r="C131" s="131"/>
      <c r="D131" s="131"/>
      <c r="E131" s="130"/>
      <c r="F131" s="130"/>
      <c r="G131" s="131"/>
      <c r="H131" s="130"/>
      <c r="I131" s="130"/>
      <c r="J131" s="130"/>
      <c r="K131" s="130"/>
      <c r="L131" s="130"/>
      <c r="M131" s="5">
        <f t="shared" ref="M131:Y131" si="48">M132+M133+M134</f>
        <v>6000</v>
      </c>
      <c r="N131" s="5">
        <f t="shared" si="48"/>
        <v>9481.67</v>
      </c>
      <c r="O131" s="5">
        <f t="shared" si="48"/>
        <v>3084.8</v>
      </c>
      <c r="P131" s="5">
        <f t="shared" si="48"/>
        <v>3300</v>
      </c>
      <c r="Q131" s="1">
        <f t="shared" si="48"/>
        <v>900</v>
      </c>
      <c r="R131" s="5">
        <f t="shared" si="48"/>
        <v>0</v>
      </c>
      <c r="S131" s="5">
        <f t="shared" si="48"/>
        <v>500</v>
      </c>
      <c r="T131" s="1">
        <f>T132+T133+T134</f>
        <v>500</v>
      </c>
      <c r="U131" s="1">
        <f>U132+U133+U134</f>
        <v>500</v>
      </c>
      <c r="V131" s="1">
        <f>V132+V133+V134</f>
        <v>500</v>
      </c>
      <c r="W131" s="1">
        <f>W132+W133+W134</f>
        <v>500</v>
      </c>
      <c r="X131" s="1">
        <f>X132+X133+X134</f>
        <v>500</v>
      </c>
      <c r="Y131" s="5">
        <f t="shared" si="48"/>
        <v>25766.47</v>
      </c>
    </row>
    <row r="132" spans="1:25" ht="47.25" x14ac:dyDescent="0.25">
      <c r="A132" s="153"/>
      <c r="B132" s="11" t="s">
        <v>170</v>
      </c>
      <c r="C132" s="131" t="s">
        <v>178</v>
      </c>
      <c r="D132" s="131" t="s">
        <v>163</v>
      </c>
      <c r="E132" s="130" t="s">
        <v>163</v>
      </c>
      <c r="F132" s="130" t="s">
        <v>163</v>
      </c>
      <c r="G132" s="131" t="s">
        <v>380</v>
      </c>
      <c r="H132" s="3" t="s">
        <v>206</v>
      </c>
      <c r="I132" s="3" t="s">
        <v>200</v>
      </c>
      <c r="J132" s="3" t="s">
        <v>215</v>
      </c>
      <c r="K132" s="130" t="s">
        <v>163</v>
      </c>
      <c r="L132" s="130" t="s">
        <v>163</v>
      </c>
      <c r="M132" s="5">
        <v>2000</v>
      </c>
      <c r="N132" s="5">
        <v>0</v>
      </c>
      <c r="O132" s="5">
        <v>0</v>
      </c>
      <c r="P132" s="5">
        <v>0</v>
      </c>
      <c r="Q132" s="1">
        <v>0</v>
      </c>
      <c r="R132" s="5">
        <v>0</v>
      </c>
      <c r="S132" s="5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5">
        <f>SUM(M132:S132)</f>
        <v>2000</v>
      </c>
    </row>
    <row r="133" spans="1:25" ht="47.25" x14ac:dyDescent="0.25">
      <c r="A133" s="153"/>
      <c r="B133" s="11" t="s">
        <v>170</v>
      </c>
      <c r="C133" s="131" t="s">
        <v>178</v>
      </c>
      <c r="D133" s="131" t="s">
        <v>163</v>
      </c>
      <c r="E133" s="130" t="s">
        <v>163</v>
      </c>
      <c r="F133" s="130" t="s">
        <v>163</v>
      </c>
      <c r="G133" s="131" t="s">
        <v>176</v>
      </c>
      <c r="H133" s="3" t="s">
        <v>199</v>
      </c>
      <c r="I133" s="3" t="s">
        <v>71</v>
      </c>
      <c r="J133" s="3" t="s">
        <v>215</v>
      </c>
      <c r="K133" s="130" t="s">
        <v>163</v>
      </c>
      <c r="L133" s="130" t="s">
        <v>163</v>
      </c>
      <c r="M133" s="5">
        <v>2000</v>
      </c>
      <c r="N133" s="5">
        <v>6637.17</v>
      </c>
      <c r="O133" s="5">
        <v>2159.36</v>
      </c>
      <c r="P133" s="5">
        <v>3069</v>
      </c>
      <c r="Q133" s="1">
        <v>846</v>
      </c>
      <c r="R133" s="5">
        <v>0</v>
      </c>
      <c r="S133" s="5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5">
        <f>SUM(M133:S133)</f>
        <v>14711.53</v>
      </c>
    </row>
    <row r="134" spans="1:25" ht="47.25" x14ac:dyDescent="0.25">
      <c r="A134" s="152"/>
      <c r="B134" s="11" t="s">
        <v>177</v>
      </c>
      <c r="C134" s="131" t="s">
        <v>178</v>
      </c>
      <c r="D134" s="131" t="s">
        <v>163</v>
      </c>
      <c r="E134" s="130" t="s">
        <v>163</v>
      </c>
      <c r="F134" s="130" t="s">
        <v>163</v>
      </c>
      <c r="G134" s="131" t="s">
        <v>176</v>
      </c>
      <c r="H134" s="3" t="s">
        <v>163</v>
      </c>
      <c r="I134" s="3" t="s">
        <v>163</v>
      </c>
      <c r="J134" s="3" t="s">
        <v>163</v>
      </c>
      <c r="K134" s="130" t="s">
        <v>163</v>
      </c>
      <c r="L134" s="130" t="s">
        <v>163</v>
      </c>
      <c r="M134" s="5">
        <v>2000</v>
      </c>
      <c r="N134" s="5">
        <v>2844.5</v>
      </c>
      <c r="O134" s="5">
        <v>925.44</v>
      </c>
      <c r="P134" s="5">
        <v>231</v>
      </c>
      <c r="Q134" s="1">
        <v>54</v>
      </c>
      <c r="R134" s="5">
        <v>0</v>
      </c>
      <c r="S134" s="5">
        <v>500</v>
      </c>
      <c r="T134" s="1">
        <v>500</v>
      </c>
      <c r="U134" s="1">
        <v>500</v>
      </c>
      <c r="V134" s="1">
        <v>500</v>
      </c>
      <c r="W134" s="1">
        <v>500</v>
      </c>
      <c r="X134" s="1">
        <v>500</v>
      </c>
      <c r="Y134" s="5">
        <f>SUM(M134:S134)+T134+U134+V134+W134+X134</f>
        <v>9054.94</v>
      </c>
    </row>
    <row r="135" spans="1:25" ht="60.75" customHeight="1" x14ac:dyDescent="0.25">
      <c r="A135" s="136" t="s">
        <v>310</v>
      </c>
      <c r="B135" s="14" t="s">
        <v>65</v>
      </c>
      <c r="C135" s="130" t="s">
        <v>163</v>
      </c>
      <c r="D135" s="131" t="s">
        <v>163</v>
      </c>
      <c r="E135" s="130" t="s">
        <v>163</v>
      </c>
      <c r="F135" s="130" t="s">
        <v>358</v>
      </c>
      <c r="G135" s="131" t="s">
        <v>82</v>
      </c>
      <c r="H135" s="3" t="s">
        <v>163</v>
      </c>
      <c r="I135" s="3" t="s">
        <v>163</v>
      </c>
      <c r="J135" s="3" t="s">
        <v>163</v>
      </c>
      <c r="K135" s="130" t="s">
        <v>163</v>
      </c>
      <c r="L135" s="130" t="s">
        <v>163</v>
      </c>
      <c r="M135" s="130">
        <v>0</v>
      </c>
      <c r="N135" s="130">
        <v>0</v>
      </c>
      <c r="O135" s="130">
        <v>0</v>
      </c>
      <c r="P135" s="144">
        <v>0</v>
      </c>
      <c r="Q135" s="1">
        <f>Q136</f>
        <v>45</v>
      </c>
      <c r="R135" s="5">
        <v>0</v>
      </c>
      <c r="S135" s="5">
        <f t="shared" ref="S135:Y135" si="49">S136</f>
        <v>0</v>
      </c>
      <c r="T135" s="5">
        <f t="shared" si="49"/>
        <v>0</v>
      </c>
      <c r="U135" s="5">
        <f t="shared" si="49"/>
        <v>0</v>
      </c>
      <c r="V135" s="5">
        <f t="shared" si="49"/>
        <v>0</v>
      </c>
      <c r="W135" s="5">
        <f t="shared" si="49"/>
        <v>0</v>
      </c>
      <c r="X135" s="5">
        <f t="shared" si="49"/>
        <v>0</v>
      </c>
      <c r="Y135" s="86">
        <f t="shared" si="49"/>
        <v>45</v>
      </c>
    </row>
    <row r="136" spans="1:25" ht="33" customHeight="1" x14ac:dyDescent="0.25">
      <c r="A136" s="136"/>
      <c r="B136" s="129" t="s">
        <v>164</v>
      </c>
      <c r="C136" s="131" t="s">
        <v>165</v>
      </c>
      <c r="D136" s="131" t="s">
        <v>163</v>
      </c>
      <c r="E136" s="130" t="s">
        <v>163</v>
      </c>
      <c r="F136" s="130" t="s">
        <v>163</v>
      </c>
      <c r="G136" s="131" t="s">
        <v>163</v>
      </c>
      <c r="H136" s="3" t="s">
        <v>199</v>
      </c>
      <c r="I136" s="3" t="s">
        <v>371</v>
      </c>
      <c r="J136" s="3" t="s">
        <v>201</v>
      </c>
      <c r="K136" s="130" t="s">
        <v>163</v>
      </c>
      <c r="L136" s="130" t="s">
        <v>163</v>
      </c>
      <c r="M136" s="130">
        <v>0</v>
      </c>
      <c r="N136" s="85">
        <v>0</v>
      </c>
      <c r="O136" s="85">
        <v>0</v>
      </c>
      <c r="P136" s="85">
        <v>0</v>
      </c>
      <c r="Q136" s="1">
        <v>45</v>
      </c>
      <c r="R136" s="5">
        <v>0</v>
      </c>
      <c r="S136" s="5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86">
        <f>SUM(M136:S136)+T136+U136+V136+W136+X136</f>
        <v>45</v>
      </c>
    </row>
    <row r="137" spans="1:25" ht="51" customHeight="1" x14ac:dyDescent="0.25">
      <c r="A137" s="131" t="s">
        <v>226</v>
      </c>
      <c r="B137" s="14" t="s">
        <v>389</v>
      </c>
      <c r="C137" s="4"/>
      <c r="D137" s="4"/>
      <c r="G137" s="4"/>
      <c r="M137" s="99">
        <f t="shared" ref="M137:Y137" si="50">M138+M139+M140+M141</f>
        <v>6090</v>
      </c>
      <c r="N137" s="99">
        <f t="shared" si="50"/>
        <v>6800</v>
      </c>
      <c r="O137" s="99">
        <f t="shared" si="50"/>
        <v>30090.600000000002</v>
      </c>
      <c r="P137" s="99">
        <f t="shared" si="50"/>
        <v>21981.72</v>
      </c>
      <c r="Q137" s="100">
        <f t="shared" si="50"/>
        <v>21109.699999999997</v>
      </c>
      <c r="R137" s="99">
        <f t="shared" si="50"/>
        <v>15565.142999999998</v>
      </c>
      <c r="S137" s="99">
        <f t="shared" si="50"/>
        <v>0</v>
      </c>
      <c r="T137" s="100">
        <f>T138+T139+T140+T141</f>
        <v>0</v>
      </c>
      <c r="U137" s="100">
        <f>U138+U139+U140+U141</f>
        <v>0</v>
      </c>
      <c r="V137" s="100">
        <f>V138+V139+V140+V141</f>
        <v>0</v>
      </c>
      <c r="W137" s="100">
        <f>W138+W139+W140+W141</f>
        <v>0</v>
      </c>
      <c r="X137" s="100">
        <f>X138+X139+X140+X141</f>
        <v>0</v>
      </c>
      <c r="Y137" s="99">
        <f t="shared" si="50"/>
        <v>101637.163</v>
      </c>
    </row>
    <row r="138" spans="1:25" ht="23.25" customHeight="1" x14ac:dyDescent="0.25">
      <c r="A138" s="131"/>
      <c r="B138" s="129" t="s">
        <v>164</v>
      </c>
      <c r="C138" s="131" t="s">
        <v>178</v>
      </c>
      <c r="D138" s="131" t="s">
        <v>163</v>
      </c>
      <c r="E138" s="130" t="s">
        <v>163</v>
      </c>
      <c r="F138" s="130" t="s">
        <v>163</v>
      </c>
      <c r="G138" s="130" t="s">
        <v>163</v>
      </c>
      <c r="H138" s="3"/>
      <c r="I138" s="3"/>
      <c r="J138" s="3"/>
      <c r="K138" s="130" t="s">
        <v>163</v>
      </c>
      <c r="L138" s="130" t="s">
        <v>163</v>
      </c>
      <c r="M138" s="99">
        <f t="shared" ref="M138:S138" si="51">M145+M163+M169</f>
        <v>3045</v>
      </c>
      <c r="N138" s="99">
        <f t="shared" si="51"/>
        <v>2040</v>
      </c>
      <c r="O138" s="99">
        <f t="shared" si="51"/>
        <v>9671.2000000000007</v>
      </c>
      <c r="P138" s="99">
        <f t="shared" si="51"/>
        <v>1538.72</v>
      </c>
      <c r="Q138" s="100">
        <f t="shared" si="51"/>
        <v>1266.5999999999999</v>
      </c>
      <c r="R138" s="99">
        <f>R145+R163+R169+R144</f>
        <v>1024.0430000000001</v>
      </c>
      <c r="S138" s="99">
        <f t="shared" si="51"/>
        <v>0</v>
      </c>
      <c r="T138" s="100">
        <f>T145+T163+T169</f>
        <v>0</v>
      </c>
      <c r="U138" s="100">
        <f>U145+U163+U169</f>
        <v>0</v>
      </c>
      <c r="V138" s="100">
        <f>V145+V163+V169</f>
        <v>0</v>
      </c>
      <c r="W138" s="100">
        <f>W145+W163+W169</f>
        <v>0</v>
      </c>
      <c r="X138" s="100">
        <f>X145+X163+X169</f>
        <v>0</v>
      </c>
      <c r="Y138" s="99">
        <f>Y145+Y163+Y169+Y144</f>
        <v>18585.562999999995</v>
      </c>
    </row>
    <row r="139" spans="1:25" ht="65.25" customHeight="1" x14ac:dyDescent="0.25">
      <c r="A139" s="131"/>
      <c r="B139" s="11" t="s">
        <v>46</v>
      </c>
      <c r="C139" s="131"/>
      <c r="D139" s="131"/>
      <c r="E139" s="130"/>
      <c r="F139" s="130"/>
      <c r="G139" s="130"/>
      <c r="H139" s="3"/>
      <c r="I139" s="3"/>
      <c r="J139" s="3"/>
      <c r="K139" s="130"/>
      <c r="L139" s="130"/>
      <c r="M139" s="99">
        <f>M171</f>
        <v>3045</v>
      </c>
      <c r="N139" s="99">
        <f t="shared" ref="N139:Y139" si="52">N171</f>
        <v>4760</v>
      </c>
      <c r="O139" s="99">
        <f t="shared" si="52"/>
        <v>0</v>
      </c>
      <c r="P139" s="99">
        <f t="shared" si="52"/>
        <v>0</v>
      </c>
      <c r="Q139" s="100">
        <f t="shared" si="52"/>
        <v>0</v>
      </c>
      <c r="R139" s="99">
        <f t="shared" si="52"/>
        <v>0</v>
      </c>
      <c r="S139" s="99">
        <f t="shared" si="52"/>
        <v>0</v>
      </c>
      <c r="T139" s="100">
        <f>T171</f>
        <v>0</v>
      </c>
      <c r="U139" s="100">
        <f>U171</f>
        <v>0</v>
      </c>
      <c r="V139" s="100">
        <f>V171</f>
        <v>0</v>
      </c>
      <c r="W139" s="100">
        <f>W171</f>
        <v>0</v>
      </c>
      <c r="X139" s="100">
        <f>X171</f>
        <v>0</v>
      </c>
      <c r="Y139" s="99">
        <f t="shared" si="52"/>
        <v>7805</v>
      </c>
    </row>
    <row r="140" spans="1:25" ht="66" customHeight="1" x14ac:dyDescent="0.25">
      <c r="A140" s="131"/>
      <c r="B140" s="11" t="s">
        <v>329</v>
      </c>
      <c r="C140" s="131" t="s">
        <v>178</v>
      </c>
      <c r="D140" s="131" t="s">
        <v>163</v>
      </c>
      <c r="E140" s="130" t="s">
        <v>163</v>
      </c>
      <c r="F140" s="130" t="s">
        <v>163</v>
      </c>
      <c r="G140" s="130" t="s">
        <v>163</v>
      </c>
      <c r="H140" s="3"/>
      <c r="I140" s="3"/>
      <c r="J140" s="3"/>
      <c r="K140" s="130" t="s">
        <v>163</v>
      </c>
      <c r="L140" s="130" t="s">
        <v>163</v>
      </c>
      <c r="M140" s="99">
        <f t="shared" ref="M140:Y140" si="53">M147+M150+M165</f>
        <v>0</v>
      </c>
      <c r="N140" s="99">
        <f t="shared" si="53"/>
        <v>0</v>
      </c>
      <c r="O140" s="99">
        <f t="shared" si="53"/>
        <v>20419.400000000001</v>
      </c>
      <c r="P140" s="99">
        <f t="shared" si="53"/>
        <v>20443</v>
      </c>
      <c r="Q140" s="100">
        <f t="shared" si="53"/>
        <v>19843.099999999999</v>
      </c>
      <c r="R140" s="99">
        <f t="shared" si="53"/>
        <v>14541.099999999999</v>
      </c>
      <c r="S140" s="99">
        <f t="shared" si="53"/>
        <v>0</v>
      </c>
      <c r="T140" s="100">
        <f>T147+T150+T165</f>
        <v>0</v>
      </c>
      <c r="U140" s="100">
        <f>U147+U150+U165</f>
        <v>0</v>
      </c>
      <c r="V140" s="100">
        <f>V147+V150+V165</f>
        <v>0</v>
      </c>
      <c r="W140" s="100">
        <f>W147+W150+W165</f>
        <v>0</v>
      </c>
      <c r="X140" s="100">
        <f>X147+X150+X165</f>
        <v>0</v>
      </c>
      <c r="Y140" s="99">
        <f t="shared" si="53"/>
        <v>75246.600000000006</v>
      </c>
    </row>
    <row r="141" spans="1:25" ht="36.75" customHeight="1" x14ac:dyDescent="0.25">
      <c r="A141" s="131"/>
      <c r="B141" s="11" t="s">
        <v>303</v>
      </c>
      <c r="C141" s="131" t="s">
        <v>178</v>
      </c>
      <c r="D141" s="131" t="s">
        <v>163</v>
      </c>
      <c r="E141" s="130" t="s">
        <v>163</v>
      </c>
      <c r="F141" s="130" t="s">
        <v>163</v>
      </c>
      <c r="G141" s="130" t="s">
        <v>163</v>
      </c>
      <c r="H141" s="3"/>
      <c r="I141" s="3"/>
      <c r="J141" s="3"/>
      <c r="K141" s="130" t="s">
        <v>163</v>
      </c>
      <c r="L141" s="130" t="s">
        <v>163</v>
      </c>
      <c r="M141" s="99">
        <f>M151</f>
        <v>0</v>
      </c>
      <c r="N141" s="99">
        <f t="shared" ref="N141:Y141" si="54">N151</f>
        <v>0</v>
      </c>
      <c r="O141" s="99">
        <f t="shared" si="54"/>
        <v>0</v>
      </c>
      <c r="P141" s="99">
        <f t="shared" si="54"/>
        <v>0</v>
      </c>
      <c r="Q141" s="100">
        <f t="shared" si="54"/>
        <v>0</v>
      </c>
      <c r="R141" s="99">
        <f t="shared" si="54"/>
        <v>0</v>
      </c>
      <c r="S141" s="99">
        <f t="shared" si="54"/>
        <v>0</v>
      </c>
      <c r="T141" s="100">
        <f>T151</f>
        <v>0</v>
      </c>
      <c r="U141" s="100">
        <f>U151</f>
        <v>0</v>
      </c>
      <c r="V141" s="100">
        <f>V151</f>
        <v>0</v>
      </c>
      <c r="W141" s="100">
        <f>W151</f>
        <v>0</v>
      </c>
      <c r="X141" s="100">
        <f>X151</f>
        <v>0</v>
      </c>
      <c r="Y141" s="99">
        <f t="shared" si="54"/>
        <v>0</v>
      </c>
    </row>
    <row r="142" spans="1:25" ht="331.5" customHeight="1" x14ac:dyDescent="0.25">
      <c r="A142" s="11" t="s">
        <v>319</v>
      </c>
      <c r="B142" s="11" t="s">
        <v>72</v>
      </c>
      <c r="C142" s="131" t="s">
        <v>171</v>
      </c>
      <c r="D142" s="131" t="s">
        <v>163</v>
      </c>
      <c r="E142" s="147" t="s">
        <v>390</v>
      </c>
      <c r="F142" s="130" t="s">
        <v>163</v>
      </c>
      <c r="G142" s="131" t="s">
        <v>289</v>
      </c>
      <c r="H142" s="130" t="s">
        <v>163</v>
      </c>
      <c r="I142" s="130" t="s">
        <v>163</v>
      </c>
      <c r="J142" s="130" t="s">
        <v>163</v>
      </c>
      <c r="K142" s="130" t="s">
        <v>163</v>
      </c>
      <c r="L142" s="130" t="s">
        <v>163</v>
      </c>
      <c r="M142" s="130" t="s">
        <v>163</v>
      </c>
      <c r="N142" s="130" t="s">
        <v>163</v>
      </c>
      <c r="O142" s="2">
        <v>96</v>
      </c>
      <c r="P142" s="2">
        <v>97</v>
      </c>
      <c r="Q142" s="2">
        <v>98</v>
      </c>
      <c r="R142" s="2">
        <v>99</v>
      </c>
      <c r="S142" s="2">
        <v>100</v>
      </c>
      <c r="T142" s="2">
        <v>100</v>
      </c>
      <c r="U142" s="2">
        <v>101</v>
      </c>
      <c r="V142" s="2">
        <v>102</v>
      </c>
      <c r="W142" s="2">
        <v>103</v>
      </c>
      <c r="X142" s="2">
        <v>104</v>
      </c>
      <c r="Y142" s="10" t="s">
        <v>163</v>
      </c>
    </row>
    <row r="143" spans="1:25" ht="146.25" customHeight="1" x14ac:dyDescent="0.25">
      <c r="A143" s="136" t="s">
        <v>49</v>
      </c>
      <c r="B143" s="18" t="s">
        <v>286</v>
      </c>
      <c r="C143" s="130" t="s">
        <v>163</v>
      </c>
      <c r="D143" s="131" t="s">
        <v>163</v>
      </c>
      <c r="E143" s="130" t="s">
        <v>163</v>
      </c>
      <c r="F143" s="130" t="s">
        <v>360</v>
      </c>
      <c r="G143" s="131" t="s">
        <v>289</v>
      </c>
      <c r="H143" s="130" t="s">
        <v>163</v>
      </c>
      <c r="I143" s="130" t="s">
        <v>163</v>
      </c>
      <c r="J143" s="130" t="s">
        <v>163</v>
      </c>
      <c r="K143" s="130" t="s">
        <v>163</v>
      </c>
      <c r="L143" s="130" t="s">
        <v>163</v>
      </c>
      <c r="M143" s="5">
        <v>0</v>
      </c>
      <c r="N143" s="5">
        <v>0</v>
      </c>
      <c r="O143" s="5">
        <f>O145+O146</f>
        <v>29170.600000000002</v>
      </c>
      <c r="P143" s="5">
        <f>P145+P146</f>
        <v>21981.72</v>
      </c>
      <c r="Q143" s="5">
        <f>Q145+Q146</f>
        <v>5954.7</v>
      </c>
      <c r="R143" s="5">
        <f>R145+R146+R144</f>
        <v>5551.42</v>
      </c>
      <c r="S143" s="5">
        <f t="shared" ref="S143:X143" si="55">S145+S146</f>
        <v>0</v>
      </c>
      <c r="T143" s="1">
        <f t="shared" si="55"/>
        <v>0</v>
      </c>
      <c r="U143" s="1">
        <f t="shared" si="55"/>
        <v>0</v>
      </c>
      <c r="V143" s="1">
        <f t="shared" si="55"/>
        <v>0</v>
      </c>
      <c r="W143" s="1">
        <f t="shared" si="55"/>
        <v>0</v>
      </c>
      <c r="X143" s="1">
        <f t="shared" si="55"/>
        <v>0</v>
      </c>
      <c r="Y143" s="5">
        <f>Y145+Y146+Y144</f>
        <v>62658.439999999995</v>
      </c>
    </row>
    <row r="144" spans="1:25" ht="34.5" customHeight="1" x14ac:dyDescent="0.25">
      <c r="A144" s="15"/>
      <c r="B144" s="129" t="s">
        <v>164</v>
      </c>
      <c r="C144" s="131" t="s">
        <v>178</v>
      </c>
      <c r="D144" s="131" t="s">
        <v>163</v>
      </c>
      <c r="E144" s="130" t="s">
        <v>163</v>
      </c>
      <c r="F144" s="130" t="s">
        <v>163</v>
      </c>
      <c r="G144" s="131" t="s">
        <v>167</v>
      </c>
      <c r="H144" s="3" t="s">
        <v>210</v>
      </c>
      <c r="I144" s="130" t="s">
        <v>69</v>
      </c>
      <c r="J144" s="130">
        <v>244</v>
      </c>
      <c r="K144" s="130" t="s">
        <v>163</v>
      </c>
      <c r="L144" s="130" t="s">
        <v>163</v>
      </c>
      <c r="M144" s="5"/>
      <c r="N144" s="5"/>
      <c r="O144" s="5"/>
      <c r="P144" s="5"/>
      <c r="Q144" s="5"/>
      <c r="R144" s="5">
        <v>95.92</v>
      </c>
      <c r="S144" s="5"/>
      <c r="T144" s="1"/>
      <c r="U144" s="1"/>
      <c r="V144" s="1"/>
      <c r="W144" s="1"/>
      <c r="X144" s="1"/>
      <c r="Y144" s="5">
        <f>SUM(R144:X144)</f>
        <v>95.92</v>
      </c>
    </row>
    <row r="145" spans="1:25" ht="33" customHeight="1" x14ac:dyDescent="0.25">
      <c r="A145" s="15"/>
      <c r="B145" s="129" t="s">
        <v>164</v>
      </c>
      <c r="C145" s="131" t="s">
        <v>178</v>
      </c>
      <c r="D145" s="131" t="s">
        <v>163</v>
      </c>
      <c r="E145" s="130" t="s">
        <v>163</v>
      </c>
      <c r="F145" s="130" t="s">
        <v>163</v>
      </c>
      <c r="G145" s="131" t="s">
        <v>167</v>
      </c>
      <c r="H145" s="3" t="s">
        <v>210</v>
      </c>
      <c r="I145" s="3" t="s">
        <v>69</v>
      </c>
      <c r="J145" s="3" t="s">
        <v>215</v>
      </c>
      <c r="K145" s="130" t="s">
        <v>163</v>
      </c>
      <c r="L145" s="130" t="s">
        <v>163</v>
      </c>
      <c r="M145" s="5">
        <v>0</v>
      </c>
      <c r="N145" s="5">
        <v>0</v>
      </c>
      <c r="O145" s="5">
        <v>8751.2000000000007</v>
      </c>
      <c r="P145" s="5">
        <v>1538.72</v>
      </c>
      <c r="Q145" s="1">
        <v>357.3</v>
      </c>
      <c r="R145" s="5">
        <v>327.3</v>
      </c>
      <c r="S145" s="5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5">
        <f>M145+N145+O145+P145+Q145+R145+S145+T145+U145+V145+W145+X145</f>
        <v>10974.519999999999</v>
      </c>
    </row>
    <row r="146" spans="1:25" ht="32.25" customHeight="1" x14ac:dyDescent="0.25">
      <c r="A146" s="16"/>
      <c r="B146" s="129" t="s">
        <v>169</v>
      </c>
      <c r="C146" s="131"/>
      <c r="D146" s="131"/>
      <c r="E146" s="130"/>
      <c r="F146" s="130"/>
      <c r="G146" s="131"/>
      <c r="H146" s="130"/>
      <c r="I146" s="130"/>
      <c r="J146" s="130"/>
      <c r="K146" s="130"/>
      <c r="L146" s="130"/>
      <c r="M146" s="5">
        <f>M147</f>
        <v>0</v>
      </c>
      <c r="N146" s="5">
        <v>0</v>
      </c>
      <c r="O146" s="5">
        <f>O147+O150+O151</f>
        <v>20419.400000000001</v>
      </c>
      <c r="P146" s="5">
        <v>20443</v>
      </c>
      <c r="Q146" s="1">
        <v>5597.4</v>
      </c>
      <c r="R146" s="5">
        <v>5128.2</v>
      </c>
      <c r="S146" s="5">
        <f t="shared" ref="S146:Y146" si="56">S147+S150+S151</f>
        <v>0</v>
      </c>
      <c r="T146" s="5">
        <f t="shared" si="56"/>
        <v>0</v>
      </c>
      <c r="U146" s="5">
        <f t="shared" si="56"/>
        <v>0</v>
      </c>
      <c r="V146" s="5">
        <f t="shared" si="56"/>
        <v>0</v>
      </c>
      <c r="W146" s="5">
        <f t="shared" si="56"/>
        <v>0</v>
      </c>
      <c r="X146" s="5">
        <f t="shared" si="56"/>
        <v>0</v>
      </c>
      <c r="Y146" s="5">
        <f t="shared" si="56"/>
        <v>51588</v>
      </c>
    </row>
    <row r="147" spans="1:25" ht="50.25" customHeight="1" x14ac:dyDescent="0.25">
      <c r="A147" s="17"/>
      <c r="B147" s="11" t="s">
        <v>330</v>
      </c>
      <c r="C147" s="131" t="s">
        <v>178</v>
      </c>
      <c r="D147" s="131" t="s">
        <v>163</v>
      </c>
      <c r="E147" s="130" t="s">
        <v>163</v>
      </c>
      <c r="F147" s="130" t="s">
        <v>163</v>
      </c>
      <c r="G147" s="131" t="s">
        <v>167</v>
      </c>
      <c r="H147" s="3" t="s">
        <v>210</v>
      </c>
      <c r="I147" s="3" t="s">
        <v>69</v>
      </c>
      <c r="J147" s="3" t="s">
        <v>215</v>
      </c>
      <c r="K147" s="130" t="s">
        <v>163</v>
      </c>
      <c r="L147" s="130" t="s">
        <v>163</v>
      </c>
      <c r="M147" s="5">
        <v>0</v>
      </c>
      <c r="N147" s="5">
        <v>0</v>
      </c>
      <c r="O147" s="5">
        <v>20419.400000000001</v>
      </c>
      <c r="P147" s="5">
        <v>20443</v>
      </c>
      <c r="Q147" s="1">
        <v>5597.4</v>
      </c>
      <c r="R147" s="5">
        <v>5128.2</v>
      </c>
      <c r="S147" s="5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5">
        <f>SUM(M147:S147)+T147+U147+V147+W147+X147</f>
        <v>51588</v>
      </c>
    </row>
    <row r="148" spans="1:25" ht="48" hidden="1" customHeight="1" x14ac:dyDescent="0.25">
      <c r="A148" s="151"/>
      <c r="B148" s="11" t="s">
        <v>264</v>
      </c>
      <c r="C148" s="131" t="s">
        <v>178</v>
      </c>
      <c r="D148" s="131"/>
      <c r="E148" s="130"/>
      <c r="F148" s="130"/>
      <c r="G148" s="131" t="s">
        <v>176</v>
      </c>
      <c r="H148" s="3" t="s">
        <v>207</v>
      </c>
      <c r="I148" s="3" t="s">
        <v>200</v>
      </c>
      <c r="J148" s="3" t="s">
        <v>215</v>
      </c>
      <c r="K148" s="130" t="s">
        <v>163</v>
      </c>
      <c r="L148" s="130" t="s">
        <v>163</v>
      </c>
      <c r="M148" s="86">
        <v>0</v>
      </c>
      <c r="N148" s="85">
        <v>0</v>
      </c>
      <c r="O148" s="85">
        <v>0</v>
      </c>
      <c r="P148" s="85">
        <v>0</v>
      </c>
      <c r="Q148" s="2">
        <v>0</v>
      </c>
      <c r="R148" s="85">
        <v>0</v>
      </c>
      <c r="S148" s="85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86">
        <f>M148+N148</f>
        <v>0</v>
      </c>
    </row>
    <row r="149" spans="1:25" ht="48.75" hidden="1" customHeight="1" x14ac:dyDescent="0.25">
      <c r="A149" s="152"/>
      <c r="B149" s="11" t="s">
        <v>264</v>
      </c>
      <c r="C149" s="131" t="s">
        <v>178</v>
      </c>
      <c r="D149" s="131" t="s">
        <v>163</v>
      </c>
      <c r="E149" s="130" t="s">
        <v>163</v>
      </c>
      <c r="F149" s="130" t="s">
        <v>163</v>
      </c>
      <c r="G149" s="131" t="s">
        <v>176</v>
      </c>
      <c r="H149" s="130" t="s">
        <v>163</v>
      </c>
      <c r="I149" s="130" t="s">
        <v>163</v>
      </c>
      <c r="J149" s="130" t="s">
        <v>163</v>
      </c>
      <c r="K149" s="130" t="s">
        <v>163</v>
      </c>
      <c r="L149" s="130" t="s">
        <v>163</v>
      </c>
      <c r="M149" s="86">
        <v>0</v>
      </c>
      <c r="N149" s="85">
        <v>0</v>
      </c>
      <c r="O149" s="85">
        <v>0</v>
      </c>
      <c r="P149" s="85">
        <v>0</v>
      </c>
      <c r="Q149" s="2">
        <v>0</v>
      </c>
      <c r="R149" s="85">
        <v>0</v>
      </c>
      <c r="S149" s="85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86">
        <f>M149+N149</f>
        <v>0</v>
      </c>
    </row>
    <row r="150" spans="1:25" ht="51" customHeight="1" x14ac:dyDescent="0.25">
      <c r="A150" s="134"/>
      <c r="B150" s="11" t="s">
        <v>265</v>
      </c>
      <c r="C150" s="131" t="s">
        <v>178</v>
      </c>
      <c r="D150" s="131"/>
      <c r="E150" s="130"/>
      <c r="F150" s="130" t="s">
        <v>163</v>
      </c>
      <c r="G150" s="131" t="s">
        <v>176</v>
      </c>
      <c r="H150" s="3"/>
      <c r="I150" s="3"/>
      <c r="J150" s="3"/>
      <c r="K150" s="130" t="s">
        <v>163</v>
      </c>
      <c r="L150" s="130" t="s">
        <v>163</v>
      </c>
      <c r="M150" s="5">
        <v>0</v>
      </c>
      <c r="N150" s="5">
        <v>0</v>
      </c>
      <c r="O150" s="5">
        <v>0</v>
      </c>
      <c r="P150" s="5">
        <v>0</v>
      </c>
      <c r="Q150" s="1">
        <v>0</v>
      </c>
      <c r="R150" s="5">
        <v>0</v>
      </c>
      <c r="S150" s="5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5">
        <f>M150+N150+O150+P150+Q150+R150+S150</f>
        <v>0</v>
      </c>
    </row>
    <row r="151" spans="1:25" ht="47.25" customHeight="1" x14ac:dyDescent="0.25">
      <c r="A151" s="135"/>
      <c r="B151" s="11" t="s">
        <v>177</v>
      </c>
      <c r="C151" s="131" t="s">
        <v>178</v>
      </c>
      <c r="D151" s="131" t="s">
        <v>163</v>
      </c>
      <c r="E151" s="130" t="s">
        <v>163</v>
      </c>
      <c r="F151" s="130" t="s">
        <v>163</v>
      </c>
      <c r="G151" s="131" t="s">
        <v>176</v>
      </c>
      <c r="H151" s="130" t="s">
        <v>163</v>
      </c>
      <c r="I151" s="130" t="s">
        <v>163</v>
      </c>
      <c r="J151" s="130" t="s">
        <v>163</v>
      </c>
      <c r="K151" s="130" t="s">
        <v>163</v>
      </c>
      <c r="L151" s="130" t="s">
        <v>163</v>
      </c>
      <c r="M151" s="5">
        <v>0</v>
      </c>
      <c r="N151" s="5">
        <v>0</v>
      </c>
      <c r="O151" s="5">
        <v>0</v>
      </c>
      <c r="P151" s="5">
        <v>0</v>
      </c>
      <c r="Q151" s="1">
        <v>0</v>
      </c>
      <c r="R151" s="5">
        <v>0</v>
      </c>
      <c r="S151" s="5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5">
        <f>M151+N151+O151+P151+Q151+R151+S151</f>
        <v>0</v>
      </c>
    </row>
    <row r="152" spans="1:25" ht="299.25" x14ac:dyDescent="0.25">
      <c r="A152" s="11" t="s">
        <v>50</v>
      </c>
      <c r="B152" s="11" t="s">
        <v>268</v>
      </c>
      <c r="C152" s="131" t="s">
        <v>171</v>
      </c>
      <c r="D152" s="131" t="s">
        <v>163</v>
      </c>
      <c r="E152" s="148" t="s">
        <v>12</v>
      </c>
      <c r="F152" s="130" t="s">
        <v>163</v>
      </c>
      <c r="G152" s="131" t="s">
        <v>257</v>
      </c>
      <c r="H152" s="130" t="s">
        <v>163</v>
      </c>
      <c r="I152" s="130" t="s">
        <v>163</v>
      </c>
      <c r="J152" s="130" t="s">
        <v>163</v>
      </c>
      <c r="K152" s="130" t="s">
        <v>163</v>
      </c>
      <c r="L152" s="130" t="s">
        <v>163</v>
      </c>
      <c r="M152" s="130" t="s">
        <v>163</v>
      </c>
      <c r="N152" s="130" t="s">
        <v>163</v>
      </c>
      <c r="O152" s="2">
        <v>80</v>
      </c>
      <c r="P152" s="2">
        <v>85</v>
      </c>
      <c r="Q152" s="2">
        <v>90</v>
      </c>
      <c r="R152" s="2">
        <v>95</v>
      </c>
      <c r="S152" s="2">
        <v>95.5</v>
      </c>
      <c r="T152" s="2">
        <v>96</v>
      </c>
      <c r="U152" s="2">
        <v>97</v>
      </c>
      <c r="V152" s="2">
        <v>98</v>
      </c>
      <c r="W152" s="2">
        <v>99</v>
      </c>
      <c r="X152" s="2">
        <v>100</v>
      </c>
      <c r="Y152" s="10" t="s">
        <v>163</v>
      </c>
    </row>
    <row r="153" spans="1:25" ht="99.75" customHeight="1" x14ac:dyDescent="0.25">
      <c r="A153" s="11" t="s">
        <v>51</v>
      </c>
      <c r="B153" s="11" t="s">
        <v>269</v>
      </c>
      <c r="C153" s="131" t="s">
        <v>171</v>
      </c>
      <c r="D153" s="131" t="s">
        <v>163</v>
      </c>
      <c r="E153" s="131" t="s">
        <v>274</v>
      </c>
      <c r="F153" s="130" t="s">
        <v>163</v>
      </c>
      <c r="G153" s="131" t="s">
        <v>167</v>
      </c>
      <c r="H153" s="130" t="s">
        <v>163</v>
      </c>
      <c r="I153" s="130" t="s">
        <v>163</v>
      </c>
      <c r="J153" s="130" t="s">
        <v>163</v>
      </c>
      <c r="K153" s="130" t="s">
        <v>163</v>
      </c>
      <c r="L153" s="130" t="s">
        <v>163</v>
      </c>
      <c r="M153" s="130" t="s">
        <v>163</v>
      </c>
      <c r="N153" s="130" t="s">
        <v>163</v>
      </c>
      <c r="O153" s="85">
        <v>30</v>
      </c>
      <c r="P153" s="85">
        <v>35</v>
      </c>
      <c r="Q153" s="2">
        <v>40</v>
      </c>
      <c r="R153" s="85">
        <v>45</v>
      </c>
      <c r="S153" s="85">
        <v>50</v>
      </c>
      <c r="T153" s="2">
        <v>60</v>
      </c>
      <c r="U153" s="2">
        <v>70</v>
      </c>
      <c r="V153" s="2">
        <v>80</v>
      </c>
      <c r="W153" s="2">
        <v>90</v>
      </c>
      <c r="X153" s="2">
        <v>100</v>
      </c>
      <c r="Y153" s="130" t="s">
        <v>163</v>
      </c>
    </row>
    <row r="154" spans="1:25" ht="393.75" customHeight="1" x14ac:dyDescent="0.25">
      <c r="A154" s="11" t="s">
        <v>52</v>
      </c>
      <c r="B154" s="11" t="s">
        <v>391</v>
      </c>
      <c r="C154" s="131" t="s">
        <v>171</v>
      </c>
      <c r="D154" s="131" t="s">
        <v>163</v>
      </c>
      <c r="E154" s="101" t="s">
        <v>306</v>
      </c>
      <c r="F154" s="130" t="s">
        <v>163</v>
      </c>
      <c r="G154" s="131" t="s">
        <v>289</v>
      </c>
      <c r="H154" s="130" t="s">
        <v>163</v>
      </c>
      <c r="I154" s="130" t="s">
        <v>163</v>
      </c>
      <c r="J154" s="130" t="s">
        <v>163</v>
      </c>
      <c r="K154" s="130" t="s">
        <v>163</v>
      </c>
      <c r="L154" s="130" t="s">
        <v>163</v>
      </c>
      <c r="M154" s="130" t="s">
        <v>163</v>
      </c>
      <c r="N154" s="130" t="s">
        <v>163</v>
      </c>
      <c r="O154" s="2">
        <v>18.899999999999999</v>
      </c>
      <c r="P154" s="2">
        <v>19</v>
      </c>
      <c r="Q154" s="2">
        <v>19.100000000000001</v>
      </c>
      <c r="R154" s="2">
        <v>19.3</v>
      </c>
      <c r="S154" s="2">
        <v>19.5</v>
      </c>
      <c r="T154" s="2">
        <v>19.5</v>
      </c>
      <c r="U154" s="2">
        <v>19.5</v>
      </c>
      <c r="V154" s="2">
        <v>19.5</v>
      </c>
      <c r="W154" s="2">
        <v>19.5</v>
      </c>
      <c r="X154" s="2">
        <v>19.5</v>
      </c>
      <c r="Y154" s="130" t="s">
        <v>163</v>
      </c>
    </row>
    <row r="155" spans="1:25" ht="48.75" customHeight="1" x14ac:dyDescent="0.25">
      <c r="A155" s="11" t="s">
        <v>320</v>
      </c>
      <c r="B155" s="11" t="s">
        <v>261</v>
      </c>
      <c r="C155" s="131" t="s">
        <v>216</v>
      </c>
      <c r="D155" s="131" t="s">
        <v>163</v>
      </c>
      <c r="E155" s="130" t="s">
        <v>172</v>
      </c>
      <c r="F155" s="130" t="s">
        <v>163</v>
      </c>
      <c r="G155" s="131" t="s">
        <v>176</v>
      </c>
      <c r="H155" s="130" t="s">
        <v>163</v>
      </c>
      <c r="I155" s="130" t="s">
        <v>163</v>
      </c>
      <c r="J155" s="130" t="s">
        <v>163</v>
      </c>
      <c r="K155" s="130" t="s">
        <v>163</v>
      </c>
      <c r="L155" s="130" t="s">
        <v>163</v>
      </c>
      <c r="M155" s="96">
        <v>0</v>
      </c>
      <c r="N155" s="97">
        <v>0</v>
      </c>
      <c r="O155" s="97">
        <v>4</v>
      </c>
      <c r="P155" s="97">
        <v>6</v>
      </c>
      <c r="Q155" s="98">
        <v>7</v>
      </c>
      <c r="R155" s="97">
        <v>7</v>
      </c>
      <c r="S155" s="97">
        <v>10</v>
      </c>
      <c r="T155" s="98">
        <v>10</v>
      </c>
      <c r="U155" s="98">
        <v>10</v>
      </c>
      <c r="V155" s="98">
        <v>10</v>
      </c>
      <c r="W155" s="98">
        <v>10</v>
      </c>
      <c r="X155" s="98">
        <v>10</v>
      </c>
      <c r="Y155" s="86" t="s">
        <v>163</v>
      </c>
    </row>
    <row r="156" spans="1:25" ht="49.5" customHeight="1" x14ac:dyDescent="0.25">
      <c r="A156" s="11" t="s">
        <v>53</v>
      </c>
      <c r="B156" s="11" t="s">
        <v>260</v>
      </c>
      <c r="C156" s="131" t="s">
        <v>216</v>
      </c>
      <c r="D156" s="131" t="s">
        <v>163</v>
      </c>
      <c r="E156" s="130" t="s">
        <v>172</v>
      </c>
      <c r="F156" s="130" t="s">
        <v>163</v>
      </c>
      <c r="G156" s="131" t="s">
        <v>176</v>
      </c>
      <c r="H156" s="130" t="s">
        <v>163</v>
      </c>
      <c r="I156" s="130" t="s">
        <v>163</v>
      </c>
      <c r="J156" s="130" t="s">
        <v>163</v>
      </c>
      <c r="K156" s="130" t="s">
        <v>163</v>
      </c>
      <c r="L156" s="130" t="s">
        <v>163</v>
      </c>
      <c r="M156" s="96">
        <v>0</v>
      </c>
      <c r="N156" s="97">
        <v>0</v>
      </c>
      <c r="O156" s="97">
        <v>4</v>
      </c>
      <c r="P156" s="97">
        <v>5</v>
      </c>
      <c r="Q156" s="98">
        <v>5</v>
      </c>
      <c r="R156" s="97">
        <v>6</v>
      </c>
      <c r="S156" s="97">
        <v>7</v>
      </c>
      <c r="T156" s="98">
        <v>7</v>
      </c>
      <c r="U156" s="98">
        <v>7</v>
      </c>
      <c r="V156" s="98">
        <v>7</v>
      </c>
      <c r="W156" s="98">
        <v>7</v>
      </c>
      <c r="X156" s="98">
        <v>7</v>
      </c>
      <c r="Y156" s="86" t="s">
        <v>163</v>
      </c>
    </row>
    <row r="157" spans="1:25" ht="75" customHeight="1" x14ac:dyDescent="0.25">
      <c r="A157" s="11" t="s">
        <v>54</v>
      </c>
      <c r="B157" s="11" t="s">
        <v>259</v>
      </c>
      <c r="C157" s="131" t="s">
        <v>216</v>
      </c>
      <c r="D157" s="131" t="s">
        <v>163</v>
      </c>
      <c r="E157" s="130" t="s">
        <v>172</v>
      </c>
      <c r="F157" s="130" t="s">
        <v>163</v>
      </c>
      <c r="G157" s="131" t="s">
        <v>289</v>
      </c>
      <c r="H157" s="130" t="s">
        <v>163</v>
      </c>
      <c r="I157" s="130" t="s">
        <v>163</v>
      </c>
      <c r="J157" s="130" t="s">
        <v>163</v>
      </c>
      <c r="K157" s="130" t="s">
        <v>163</v>
      </c>
      <c r="L157" s="130" t="s">
        <v>163</v>
      </c>
      <c r="M157" s="96">
        <v>0</v>
      </c>
      <c r="N157" s="97">
        <v>0</v>
      </c>
      <c r="O157" s="97">
        <v>3</v>
      </c>
      <c r="P157" s="97">
        <v>2</v>
      </c>
      <c r="Q157" s="98">
        <v>5</v>
      </c>
      <c r="R157" s="97">
        <v>6</v>
      </c>
      <c r="S157" s="97">
        <v>6</v>
      </c>
      <c r="T157" s="98">
        <v>6</v>
      </c>
      <c r="U157" s="98">
        <v>6</v>
      </c>
      <c r="V157" s="98">
        <v>6</v>
      </c>
      <c r="W157" s="98">
        <v>6</v>
      </c>
      <c r="X157" s="98">
        <v>6</v>
      </c>
      <c r="Y157" s="86" t="s">
        <v>163</v>
      </c>
    </row>
    <row r="158" spans="1:25" ht="299.25" x14ac:dyDescent="0.25">
      <c r="A158" s="11" t="s">
        <v>321</v>
      </c>
      <c r="B158" s="11" t="s">
        <v>272</v>
      </c>
      <c r="C158" s="131" t="s">
        <v>171</v>
      </c>
      <c r="D158" s="131" t="s">
        <v>163</v>
      </c>
      <c r="E158" s="131" t="s">
        <v>275</v>
      </c>
      <c r="F158" s="130" t="s">
        <v>163</v>
      </c>
      <c r="G158" s="131" t="s">
        <v>167</v>
      </c>
      <c r="H158" s="130" t="s">
        <v>163</v>
      </c>
      <c r="I158" s="130" t="s">
        <v>163</v>
      </c>
      <c r="J158" s="130" t="s">
        <v>163</v>
      </c>
      <c r="K158" s="130" t="s">
        <v>163</v>
      </c>
      <c r="L158" s="130" t="s">
        <v>163</v>
      </c>
      <c r="M158" s="130" t="s">
        <v>163</v>
      </c>
      <c r="N158" s="130" t="s">
        <v>163</v>
      </c>
      <c r="O158" s="85">
        <v>13.3</v>
      </c>
      <c r="P158" s="85">
        <v>13.7</v>
      </c>
      <c r="Q158" s="2">
        <v>14.5</v>
      </c>
      <c r="R158" s="85">
        <v>15</v>
      </c>
      <c r="S158" s="85">
        <v>15.8</v>
      </c>
      <c r="T158" s="2">
        <v>15.8</v>
      </c>
      <c r="U158" s="2">
        <v>15.8</v>
      </c>
      <c r="V158" s="2">
        <v>15.8</v>
      </c>
      <c r="W158" s="2">
        <v>15.8</v>
      </c>
      <c r="X158" s="2">
        <v>15.8</v>
      </c>
      <c r="Y158" s="130" t="s">
        <v>163</v>
      </c>
    </row>
    <row r="159" spans="1:25" ht="228" customHeight="1" x14ac:dyDescent="0.25">
      <c r="A159" s="11" t="s">
        <v>55</v>
      </c>
      <c r="B159" s="11" t="s">
        <v>270</v>
      </c>
      <c r="C159" s="131" t="s">
        <v>171</v>
      </c>
      <c r="D159" s="131" t="s">
        <v>163</v>
      </c>
      <c r="E159" s="131" t="s">
        <v>271</v>
      </c>
      <c r="F159" s="130" t="s">
        <v>163</v>
      </c>
      <c r="G159" s="131" t="s">
        <v>167</v>
      </c>
      <c r="H159" s="130" t="s">
        <v>163</v>
      </c>
      <c r="I159" s="130" t="s">
        <v>163</v>
      </c>
      <c r="J159" s="130" t="s">
        <v>163</v>
      </c>
      <c r="K159" s="130" t="s">
        <v>163</v>
      </c>
      <c r="L159" s="130" t="s">
        <v>163</v>
      </c>
      <c r="M159" s="130" t="s">
        <v>163</v>
      </c>
      <c r="N159" s="130" t="s">
        <v>163</v>
      </c>
      <c r="O159" s="85">
        <v>16</v>
      </c>
      <c r="P159" s="85">
        <v>17</v>
      </c>
      <c r="Q159" s="2">
        <v>17.5</v>
      </c>
      <c r="R159" s="85">
        <v>18</v>
      </c>
      <c r="S159" s="85">
        <v>18.5</v>
      </c>
      <c r="T159" s="2">
        <v>18.5</v>
      </c>
      <c r="U159" s="2">
        <v>18.5</v>
      </c>
      <c r="V159" s="2">
        <v>18.5</v>
      </c>
      <c r="W159" s="2">
        <v>18.5</v>
      </c>
      <c r="X159" s="2">
        <v>18.5</v>
      </c>
      <c r="Y159" s="130" t="s">
        <v>163</v>
      </c>
    </row>
    <row r="160" spans="1:25" ht="171" customHeight="1" x14ac:dyDescent="0.25">
      <c r="A160" s="11" t="s">
        <v>56</v>
      </c>
      <c r="B160" s="11" t="s">
        <v>73</v>
      </c>
      <c r="C160" s="131" t="s">
        <v>171</v>
      </c>
      <c r="D160" s="131" t="s">
        <v>163</v>
      </c>
      <c r="E160" s="131" t="s">
        <v>276</v>
      </c>
      <c r="F160" s="130" t="s">
        <v>163</v>
      </c>
      <c r="G160" s="131" t="s">
        <v>167</v>
      </c>
      <c r="H160" s="130" t="s">
        <v>163</v>
      </c>
      <c r="I160" s="130" t="s">
        <v>163</v>
      </c>
      <c r="J160" s="130" t="s">
        <v>163</v>
      </c>
      <c r="K160" s="130" t="s">
        <v>163</v>
      </c>
      <c r="L160" s="130" t="s">
        <v>163</v>
      </c>
      <c r="M160" s="130" t="s">
        <v>163</v>
      </c>
      <c r="N160" s="130">
        <v>20.100000000000001</v>
      </c>
      <c r="O160" s="85">
        <v>21.4</v>
      </c>
      <c r="P160" s="85">
        <v>22.3</v>
      </c>
      <c r="Q160" s="2">
        <v>22.4</v>
      </c>
      <c r="R160" s="85">
        <v>22.6</v>
      </c>
      <c r="S160" s="85">
        <v>22.9</v>
      </c>
      <c r="T160" s="2">
        <v>23.2</v>
      </c>
      <c r="U160" s="2">
        <v>23.5</v>
      </c>
      <c r="V160" s="2">
        <v>23.8</v>
      </c>
      <c r="W160" s="2">
        <v>24.1</v>
      </c>
      <c r="X160" s="2">
        <v>24.4</v>
      </c>
      <c r="Y160" s="130" t="s">
        <v>163</v>
      </c>
    </row>
    <row r="161" spans="1:25" ht="115.5" customHeight="1" x14ac:dyDescent="0.25">
      <c r="A161" s="11" t="s">
        <v>57</v>
      </c>
      <c r="B161" s="11" t="s">
        <v>296</v>
      </c>
      <c r="C161" s="131" t="s">
        <v>171</v>
      </c>
      <c r="D161" s="131" t="s">
        <v>163</v>
      </c>
      <c r="E161" s="131" t="s">
        <v>291</v>
      </c>
      <c r="F161" s="130" t="s">
        <v>163</v>
      </c>
      <c r="G161" s="131" t="s">
        <v>167</v>
      </c>
      <c r="H161" s="130" t="s">
        <v>163</v>
      </c>
      <c r="I161" s="130" t="s">
        <v>163</v>
      </c>
      <c r="J161" s="130" t="s">
        <v>163</v>
      </c>
      <c r="K161" s="130" t="s">
        <v>163</v>
      </c>
      <c r="L161" s="130" t="s">
        <v>163</v>
      </c>
      <c r="M161" s="130" t="s">
        <v>163</v>
      </c>
      <c r="N161" s="130" t="s">
        <v>163</v>
      </c>
      <c r="O161" s="130" t="s">
        <v>163</v>
      </c>
      <c r="P161" s="144" t="s">
        <v>163</v>
      </c>
      <c r="Q161" s="2">
        <v>90</v>
      </c>
      <c r="R161" s="85">
        <v>95</v>
      </c>
      <c r="S161" s="85">
        <v>100</v>
      </c>
      <c r="T161" s="2">
        <v>100</v>
      </c>
      <c r="U161" s="2">
        <v>100</v>
      </c>
      <c r="V161" s="2">
        <v>100</v>
      </c>
      <c r="W161" s="2">
        <v>100</v>
      </c>
      <c r="X161" s="2">
        <v>100</v>
      </c>
      <c r="Y161" s="130" t="s">
        <v>163</v>
      </c>
    </row>
    <row r="162" spans="1:25" ht="87.75" customHeight="1" x14ac:dyDescent="0.25">
      <c r="A162" s="136" t="s">
        <v>58</v>
      </c>
      <c r="B162" s="14" t="s">
        <v>304</v>
      </c>
      <c r="C162" s="130" t="s">
        <v>163</v>
      </c>
      <c r="D162" s="131" t="s">
        <v>163</v>
      </c>
      <c r="E162" s="130" t="s">
        <v>163</v>
      </c>
      <c r="F162" s="130" t="s">
        <v>361</v>
      </c>
      <c r="G162" s="131" t="s">
        <v>167</v>
      </c>
      <c r="H162" s="130" t="s">
        <v>163</v>
      </c>
      <c r="I162" s="130" t="s">
        <v>163</v>
      </c>
      <c r="J162" s="130" t="s">
        <v>163</v>
      </c>
      <c r="K162" s="130" t="s">
        <v>163</v>
      </c>
      <c r="L162" s="130" t="s">
        <v>163</v>
      </c>
      <c r="M162" s="5">
        <v>0</v>
      </c>
      <c r="N162" s="5">
        <v>0</v>
      </c>
      <c r="O162" s="5">
        <f t="shared" ref="O162:T162" si="57">O163+O165</f>
        <v>0</v>
      </c>
      <c r="P162" s="5">
        <f t="shared" si="57"/>
        <v>0</v>
      </c>
      <c r="Q162" s="1">
        <f t="shared" si="57"/>
        <v>15155</v>
      </c>
      <c r="R162" s="5">
        <f>R163+R165</f>
        <v>10013.723</v>
      </c>
      <c r="S162" s="5">
        <f t="shared" si="57"/>
        <v>0</v>
      </c>
      <c r="T162" s="1">
        <f t="shared" si="57"/>
        <v>0</v>
      </c>
      <c r="U162" s="1">
        <f>U163+U165</f>
        <v>0</v>
      </c>
      <c r="V162" s="1">
        <f>V163+V165</f>
        <v>0</v>
      </c>
      <c r="W162" s="1">
        <f>W163+W165</f>
        <v>0</v>
      </c>
      <c r="X162" s="1">
        <f>X163+X165</f>
        <v>0</v>
      </c>
      <c r="Y162" s="5">
        <f>Y163+Y164</f>
        <v>25168.722999999998</v>
      </c>
    </row>
    <row r="163" spans="1:25" ht="48.75" customHeight="1" x14ac:dyDescent="0.25">
      <c r="A163" s="15"/>
      <c r="B163" s="129" t="s">
        <v>164</v>
      </c>
      <c r="C163" s="131" t="s">
        <v>178</v>
      </c>
      <c r="D163" s="131" t="s">
        <v>163</v>
      </c>
      <c r="E163" s="130" t="s">
        <v>163</v>
      </c>
      <c r="F163" s="130" t="s">
        <v>163</v>
      </c>
      <c r="G163" s="131" t="s">
        <v>167</v>
      </c>
      <c r="H163" s="3" t="s">
        <v>210</v>
      </c>
      <c r="I163" s="3" t="s">
        <v>69</v>
      </c>
      <c r="J163" s="3" t="s">
        <v>204</v>
      </c>
      <c r="K163" s="130" t="s">
        <v>163</v>
      </c>
      <c r="L163" s="130" t="s">
        <v>163</v>
      </c>
      <c r="M163" s="5">
        <v>0</v>
      </c>
      <c r="N163" s="5">
        <v>0</v>
      </c>
      <c r="O163" s="5">
        <v>0</v>
      </c>
      <c r="P163" s="5">
        <v>0</v>
      </c>
      <c r="Q163" s="1">
        <v>909.3</v>
      </c>
      <c r="R163" s="5">
        <v>600.82299999999998</v>
      </c>
      <c r="S163" s="5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5">
        <f>M163+N163+O163+P163+Q163+R163+S163+T163</f>
        <v>1510.123</v>
      </c>
    </row>
    <row r="164" spans="1:25" ht="33" customHeight="1" x14ac:dyDescent="0.25">
      <c r="A164" s="16"/>
      <c r="B164" s="129" t="s">
        <v>169</v>
      </c>
      <c r="C164" s="131"/>
      <c r="D164" s="131"/>
      <c r="E164" s="130"/>
      <c r="F164" s="130"/>
      <c r="G164" s="131"/>
      <c r="H164" s="130"/>
      <c r="I164" s="130"/>
      <c r="J164" s="130"/>
      <c r="K164" s="130"/>
      <c r="L164" s="130"/>
      <c r="M164" s="5">
        <v>0</v>
      </c>
      <c r="N164" s="5">
        <v>0</v>
      </c>
      <c r="O164" s="5">
        <v>0</v>
      </c>
      <c r="P164" s="5">
        <v>0</v>
      </c>
      <c r="Q164" s="1">
        <f>Q165</f>
        <v>14245.7</v>
      </c>
      <c r="R164" s="5">
        <v>9412.9</v>
      </c>
      <c r="S164" s="5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5">
        <f>M164+N164+O164+P164++Q164+R164+S164</f>
        <v>23658.6</v>
      </c>
    </row>
    <row r="165" spans="1:25" ht="36" customHeight="1" x14ac:dyDescent="0.25">
      <c r="A165" s="17"/>
      <c r="B165" s="11" t="s">
        <v>278</v>
      </c>
      <c r="C165" s="131" t="s">
        <v>178</v>
      </c>
      <c r="D165" s="131" t="s">
        <v>163</v>
      </c>
      <c r="E165" s="130" t="s">
        <v>163</v>
      </c>
      <c r="F165" s="130" t="s">
        <v>163</v>
      </c>
      <c r="G165" s="131" t="s">
        <v>167</v>
      </c>
      <c r="H165" s="3" t="s">
        <v>210</v>
      </c>
      <c r="I165" s="3"/>
      <c r="J165" s="3" t="s">
        <v>204</v>
      </c>
      <c r="K165" s="130" t="s">
        <v>163</v>
      </c>
      <c r="L165" s="130" t="s">
        <v>163</v>
      </c>
      <c r="M165" s="5">
        <v>0</v>
      </c>
      <c r="N165" s="5">
        <v>0</v>
      </c>
      <c r="O165" s="5">
        <v>0</v>
      </c>
      <c r="P165" s="5">
        <v>0</v>
      </c>
      <c r="Q165" s="1">
        <v>14245.7</v>
      </c>
      <c r="R165" s="5">
        <v>9412.9</v>
      </c>
      <c r="S165" s="5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5">
        <f>SUM(M165:S165)</f>
        <v>23658.6</v>
      </c>
    </row>
    <row r="166" spans="1:25" s="19" customFormat="1" ht="195.75" customHeight="1" x14ac:dyDescent="0.25">
      <c r="A166" s="11" t="s">
        <v>59</v>
      </c>
      <c r="B166" s="14" t="s">
        <v>16</v>
      </c>
      <c r="C166" s="102" t="s">
        <v>171</v>
      </c>
      <c r="D166" s="131" t="s">
        <v>163</v>
      </c>
      <c r="E166" s="103" t="s">
        <v>17</v>
      </c>
      <c r="F166" s="130" t="s">
        <v>163</v>
      </c>
      <c r="G166" s="131" t="s">
        <v>167</v>
      </c>
      <c r="H166" s="84" t="s">
        <v>163</v>
      </c>
      <c r="I166" s="84" t="s">
        <v>163</v>
      </c>
      <c r="J166" s="84" t="s">
        <v>163</v>
      </c>
      <c r="K166" s="84" t="s">
        <v>163</v>
      </c>
      <c r="L166" s="104" t="s">
        <v>163</v>
      </c>
      <c r="M166" s="104" t="s">
        <v>163</v>
      </c>
      <c r="N166" s="104">
        <v>100</v>
      </c>
      <c r="O166" s="104">
        <v>101</v>
      </c>
      <c r="P166" s="104">
        <v>102</v>
      </c>
      <c r="Q166" s="104">
        <v>103</v>
      </c>
      <c r="R166" s="104">
        <v>105</v>
      </c>
      <c r="S166" s="84">
        <v>107</v>
      </c>
      <c r="T166" s="84">
        <v>107</v>
      </c>
      <c r="U166" s="84">
        <v>107</v>
      </c>
      <c r="V166" s="84">
        <v>107</v>
      </c>
      <c r="W166" s="84">
        <v>107</v>
      </c>
      <c r="X166" s="84">
        <v>107</v>
      </c>
      <c r="Y166" s="84" t="s">
        <v>163</v>
      </c>
    </row>
    <row r="167" spans="1:25" s="19" customFormat="1" ht="260.25" customHeight="1" x14ac:dyDescent="0.25">
      <c r="A167" s="11" t="s">
        <v>60</v>
      </c>
      <c r="B167" s="14" t="s">
        <v>18</v>
      </c>
      <c r="C167" s="102" t="s">
        <v>171</v>
      </c>
      <c r="D167" s="131" t="s">
        <v>163</v>
      </c>
      <c r="E167" s="103" t="s">
        <v>0</v>
      </c>
      <c r="F167" s="130" t="s">
        <v>163</v>
      </c>
      <c r="G167" s="131" t="s">
        <v>167</v>
      </c>
      <c r="H167" s="84" t="s">
        <v>163</v>
      </c>
      <c r="I167" s="84" t="s">
        <v>163</v>
      </c>
      <c r="J167" s="84" t="s">
        <v>163</v>
      </c>
      <c r="K167" s="84" t="s">
        <v>163</v>
      </c>
      <c r="L167" s="104" t="s">
        <v>163</v>
      </c>
      <c r="M167" s="104" t="s">
        <v>163</v>
      </c>
      <c r="N167" s="104">
        <v>10</v>
      </c>
      <c r="O167" s="104">
        <v>9</v>
      </c>
      <c r="P167" s="104">
        <v>8</v>
      </c>
      <c r="Q167" s="104">
        <v>7</v>
      </c>
      <c r="R167" s="104">
        <v>7</v>
      </c>
      <c r="S167" s="104">
        <v>7</v>
      </c>
      <c r="T167" s="104">
        <v>7</v>
      </c>
      <c r="U167" s="104">
        <v>7</v>
      </c>
      <c r="V167" s="104">
        <v>7</v>
      </c>
      <c r="W167" s="104">
        <v>7</v>
      </c>
      <c r="X167" s="104">
        <v>7</v>
      </c>
      <c r="Y167" s="104" t="s">
        <v>163</v>
      </c>
    </row>
    <row r="168" spans="1:25" ht="195.75" customHeight="1" x14ac:dyDescent="0.25">
      <c r="A168" s="136" t="s">
        <v>61</v>
      </c>
      <c r="B168" s="14" t="s">
        <v>6</v>
      </c>
      <c r="C168" s="130" t="s">
        <v>163</v>
      </c>
      <c r="D168" s="131" t="s">
        <v>163</v>
      </c>
      <c r="E168" s="130" t="s">
        <v>163</v>
      </c>
      <c r="F168" s="130" t="s">
        <v>325</v>
      </c>
      <c r="G168" s="131" t="s">
        <v>167</v>
      </c>
      <c r="H168" s="130" t="s">
        <v>163</v>
      </c>
      <c r="I168" s="130" t="s">
        <v>163</v>
      </c>
      <c r="J168" s="130" t="s">
        <v>163</v>
      </c>
      <c r="K168" s="130" t="s">
        <v>163</v>
      </c>
      <c r="L168" s="130" t="s">
        <v>163</v>
      </c>
      <c r="M168" s="5">
        <f>M169+M170</f>
        <v>6090</v>
      </c>
      <c r="N168" s="5">
        <f t="shared" ref="N168:S168" si="58">N169+N170</f>
        <v>6800</v>
      </c>
      <c r="O168" s="5">
        <f t="shared" si="58"/>
        <v>920</v>
      </c>
      <c r="P168" s="5">
        <f t="shared" si="58"/>
        <v>0</v>
      </c>
      <c r="Q168" s="1">
        <f t="shared" si="58"/>
        <v>0</v>
      </c>
      <c r="R168" s="5">
        <f t="shared" si="58"/>
        <v>0</v>
      </c>
      <c r="S168" s="5">
        <f t="shared" si="58"/>
        <v>0</v>
      </c>
      <c r="T168" s="1">
        <f t="shared" ref="T168:Y168" si="59">T169+T170</f>
        <v>0</v>
      </c>
      <c r="U168" s="1">
        <f t="shared" si="59"/>
        <v>0</v>
      </c>
      <c r="V168" s="1">
        <f t="shared" si="59"/>
        <v>0</v>
      </c>
      <c r="W168" s="1">
        <f t="shared" si="59"/>
        <v>0</v>
      </c>
      <c r="X168" s="1">
        <f t="shared" si="59"/>
        <v>0</v>
      </c>
      <c r="Y168" s="5">
        <f t="shared" si="59"/>
        <v>13810</v>
      </c>
    </row>
    <row r="169" spans="1:25" ht="39.75" customHeight="1" x14ac:dyDescent="0.25">
      <c r="A169" s="15"/>
      <c r="B169" s="129" t="s">
        <v>164</v>
      </c>
      <c r="C169" s="131" t="s">
        <v>178</v>
      </c>
      <c r="D169" s="131" t="s">
        <v>163</v>
      </c>
      <c r="E169" s="130" t="s">
        <v>163</v>
      </c>
      <c r="F169" s="130" t="s">
        <v>163</v>
      </c>
      <c r="G169" s="131" t="s">
        <v>167</v>
      </c>
      <c r="H169" s="3" t="s">
        <v>210</v>
      </c>
      <c r="I169" s="3" t="s">
        <v>69</v>
      </c>
      <c r="J169" s="3" t="s">
        <v>204</v>
      </c>
      <c r="K169" s="130" t="s">
        <v>163</v>
      </c>
      <c r="L169" s="130" t="s">
        <v>163</v>
      </c>
      <c r="M169" s="5">
        <v>3045</v>
      </c>
      <c r="N169" s="5">
        <v>2040</v>
      </c>
      <c r="O169" s="5">
        <v>920</v>
      </c>
      <c r="P169" s="5">
        <v>0</v>
      </c>
      <c r="Q169" s="1">
        <v>0</v>
      </c>
      <c r="R169" s="5">
        <v>0</v>
      </c>
      <c r="S169" s="5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5">
        <f>M169+N169+O169+P169+Q169+R169+S169+T169</f>
        <v>6005</v>
      </c>
    </row>
    <row r="170" spans="1:25" ht="32.25" customHeight="1" x14ac:dyDescent="0.25">
      <c r="A170" s="16"/>
      <c r="B170" s="129" t="s">
        <v>169</v>
      </c>
      <c r="C170" s="131"/>
      <c r="D170" s="131"/>
      <c r="E170" s="130"/>
      <c r="F170" s="130"/>
      <c r="G170" s="131"/>
      <c r="H170" s="130"/>
      <c r="I170" s="130"/>
      <c r="J170" s="130"/>
      <c r="K170" s="130"/>
      <c r="L170" s="130"/>
      <c r="M170" s="5">
        <f>M171</f>
        <v>3045</v>
      </c>
      <c r="N170" s="5">
        <v>4760</v>
      </c>
      <c r="O170" s="5">
        <v>0</v>
      </c>
      <c r="P170" s="5">
        <v>0</v>
      </c>
      <c r="Q170" s="1">
        <v>0</v>
      </c>
      <c r="R170" s="5">
        <v>0</v>
      </c>
      <c r="S170" s="5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5">
        <f>M170+N170+O170+P170++Q170+R170+S170</f>
        <v>7805</v>
      </c>
    </row>
    <row r="171" spans="1:25" ht="32.25" customHeight="1" x14ac:dyDescent="0.25">
      <c r="A171" s="17"/>
      <c r="B171" s="11" t="s">
        <v>278</v>
      </c>
      <c r="C171" s="131" t="s">
        <v>178</v>
      </c>
      <c r="D171" s="131" t="s">
        <v>163</v>
      </c>
      <c r="E171" s="130" t="s">
        <v>163</v>
      </c>
      <c r="F171" s="130" t="s">
        <v>163</v>
      </c>
      <c r="G171" s="131" t="s">
        <v>167</v>
      </c>
      <c r="H171" s="3" t="s">
        <v>210</v>
      </c>
      <c r="I171" s="3"/>
      <c r="J171" s="3" t="s">
        <v>204</v>
      </c>
      <c r="K171" s="130" t="s">
        <v>163</v>
      </c>
      <c r="L171" s="130" t="s">
        <v>163</v>
      </c>
      <c r="M171" s="5">
        <v>3045</v>
      </c>
      <c r="N171" s="5">
        <v>4760</v>
      </c>
      <c r="O171" s="5">
        <v>0</v>
      </c>
      <c r="P171" s="5">
        <v>0</v>
      </c>
      <c r="Q171" s="1">
        <v>0</v>
      </c>
      <c r="R171" s="5">
        <v>0</v>
      </c>
      <c r="S171" s="5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5">
        <f>SUM(M171:S171)</f>
        <v>7805</v>
      </c>
    </row>
    <row r="172" spans="1:25" ht="243" customHeight="1" x14ac:dyDescent="0.25">
      <c r="A172" s="11" t="s">
        <v>62</v>
      </c>
      <c r="B172" s="11" t="s">
        <v>383</v>
      </c>
      <c r="C172" s="131" t="s">
        <v>171</v>
      </c>
      <c r="D172" s="131" t="s">
        <v>163</v>
      </c>
      <c r="E172" s="131" t="s">
        <v>277</v>
      </c>
      <c r="F172" s="130" t="s">
        <v>163</v>
      </c>
      <c r="G172" s="131" t="s">
        <v>167</v>
      </c>
      <c r="H172" s="130" t="s">
        <v>163</v>
      </c>
      <c r="I172" s="130" t="s">
        <v>163</v>
      </c>
      <c r="J172" s="130" t="s">
        <v>163</v>
      </c>
      <c r="K172" s="130" t="s">
        <v>163</v>
      </c>
      <c r="L172" s="130" t="s">
        <v>163</v>
      </c>
      <c r="M172" s="85">
        <v>15.5</v>
      </c>
      <c r="N172" s="85">
        <v>21</v>
      </c>
      <c r="O172" s="85">
        <v>21.5</v>
      </c>
      <c r="P172" s="85">
        <v>23</v>
      </c>
      <c r="Q172" s="2">
        <v>24</v>
      </c>
      <c r="R172" s="85">
        <v>25</v>
      </c>
      <c r="S172" s="85">
        <v>26</v>
      </c>
      <c r="T172" s="2">
        <v>26</v>
      </c>
      <c r="U172" s="2">
        <v>26</v>
      </c>
      <c r="V172" s="2">
        <v>26</v>
      </c>
      <c r="W172" s="2">
        <v>26</v>
      </c>
      <c r="X172" s="2">
        <v>26</v>
      </c>
      <c r="Y172" s="130" t="s">
        <v>163</v>
      </c>
    </row>
    <row r="173" spans="1:25" ht="76.5" customHeight="1" x14ac:dyDescent="0.25">
      <c r="A173" s="11" t="s">
        <v>63</v>
      </c>
      <c r="B173" s="11" t="s">
        <v>258</v>
      </c>
      <c r="C173" s="131" t="s">
        <v>216</v>
      </c>
      <c r="D173" s="131" t="s">
        <v>163</v>
      </c>
      <c r="E173" s="130" t="s">
        <v>172</v>
      </c>
      <c r="F173" s="130" t="s">
        <v>163</v>
      </c>
      <c r="G173" s="131" t="s">
        <v>167</v>
      </c>
      <c r="H173" s="130" t="s">
        <v>163</v>
      </c>
      <c r="I173" s="130" t="s">
        <v>163</v>
      </c>
      <c r="J173" s="130" t="s">
        <v>163</v>
      </c>
      <c r="K173" s="130" t="s">
        <v>163</v>
      </c>
      <c r="L173" s="130" t="s">
        <v>163</v>
      </c>
      <c r="M173" s="96">
        <v>4</v>
      </c>
      <c r="N173" s="97">
        <v>2</v>
      </c>
      <c r="O173" s="97">
        <v>1</v>
      </c>
      <c r="P173" s="97">
        <v>1</v>
      </c>
      <c r="Q173" s="98">
        <v>1</v>
      </c>
      <c r="R173" s="97">
        <v>1</v>
      </c>
      <c r="S173" s="97">
        <v>1</v>
      </c>
      <c r="T173" s="98">
        <v>1</v>
      </c>
      <c r="U173" s="98">
        <v>1</v>
      </c>
      <c r="V173" s="98">
        <v>1</v>
      </c>
      <c r="W173" s="98">
        <v>1</v>
      </c>
      <c r="X173" s="98">
        <v>1</v>
      </c>
      <c r="Y173" s="86" t="s">
        <v>163</v>
      </c>
    </row>
    <row r="174" spans="1:25" ht="64.5" customHeight="1" x14ac:dyDescent="0.25">
      <c r="A174" s="136"/>
      <c r="B174" s="149" t="s">
        <v>66</v>
      </c>
      <c r="C174" s="130" t="s">
        <v>163</v>
      </c>
      <c r="D174" s="130" t="s">
        <v>163</v>
      </c>
      <c r="E174" s="130" t="s">
        <v>163</v>
      </c>
      <c r="F174" s="130" t="s">
        <v>163</v>
      </c>
      <c r="G174" s="93" t="s">
        <v>163</v>
      </c>
      <c r="H174" s="130" t="s">
        <v>163</v>
      </c>
      <c r="I174" s="130" t="s">
        <v>163</v>
      </c>
      <c r="J174" s="130" t="s">
        <v>163</v>
      </c>
      <c r="K174" s="130" t="s">
        <v>163</v>
      </c>
      <c r="L174" s="130" t="s">
        <v>163</v>
      </c>
      <c r="M174" s="130" t="s">
        <v>163</v>
      </c>
      <c r="N174" s="85" t="s">
        <v>163</v>
      </c>
      <c r="O174" s="85" t="s">
        <v>163</v>
      </c>
      <c r="P174" s="85" t="s">
        <v>163</v>
      </c>
      <c r="Q174" s="2" t="s">
        <v>163</v>
      </c>
      <c r="R174" s="85" t="s">
        <v>163</v>
      </c>
      <c r="S174" s="85" t="s">
        <v>163</v>
      </c>
      <c r="T174" s="2" t="s">
        <v>163</v>
      </c>
      <c r="U174" s="2" t="s">
        <v>163</v>
      </c>
      <c r="V174" s="2" t="s">
        <v>163</v>
      </c>
      <c r="W174" s="2" t="s">
        <v>163</v>
      </c>
      <c r="X174" s="2" t="s">
        <v>163</v>
      </c>
      <c r="Y174" s="5" t="s">
        <v>163</v>
      </c>
    </row>
    <row r="175" spans="1:25" ht="163.5" customHeight="1" x14ac:dyDescent="0.25">
      <c r="A175" s="136"/>
      <c r="B175" s="149" t="s">
        <v>67</v>
      </c>
      <c r="C175" s="130"/>
      <c r="D175" s="130"/>
      <c r="E175" s="130"/>
      <c r="F175" s="130"/>
      <c r="G175" s="131" t="s">
        <v>82</v>
      </c>
      <c r="H175" s="130"/>
      <c r="I175" s="130"/>
      <c r="J175" s="130"/>
      <c r="K175" s="130"/>
      <c r="L175" s="130"/>
      <c r="M175" s="130"/>
      <c r="O175" s="85"/>
      <c r="P175" s="85"/>
      <c r="Q175" s="2"/>
      <c r="R175" s="85"/>
      <c r="S175" s="85"/>
      <c r="T175" s="2"/>
      <c r="U175" s="2"/>
      <c r="V175" s="2"/>
      <c r="W175" s="2"/>
      <c r="X175" s="2"/>
      <c r="Y175" s="5"/>
    </row>
    <row r="176" spans="1:25" ht="22.5" customHeight="1" x14ac:dyDescent="0.25">
      <c r="A176" s="136"/>
      <c r="B176" s="94" t="s">
        <v>39</v>
      </c>
      <c r="C176" s="95" t="s">
        <v>178</v>
      </c>
      <c r="D176" s="95" t="s">
        <v>163</v>
      </c>
      <c r="E176" s="5" t="s">
        <v>163</v>
      </c>
      <c r="F176" s="5" t="s">
        <v>163</v>
      </c>
      <c r="G176" s="5" t="s">
        <v>163</v>
      </c>
      <c r="H176" s="5"/>
      <c r="I176" s="5"/>
      <c r="J176" s="5"/>
      <c r="K176" s="5" t="s">
        <v>163</v>
      </c>
      <c r="L176" s="5" t="s">
        <v>163</v>
      </c>
      <c r="M176" s="5">
        <f>M177+M178</f>
        <v>720</v>
      </c>
      <c r="N176" s="5">
        <f>N177+N178</f>
        <v>1546</v>
      </c>
      <c r="O176" s="5">
        <f>O177+O178</f>
        <v>803</v>
      </c>
      <c r="P176" s="5">
        <f>P177+P178</f>
        <v>844.99999999999989</v>
      </c>
      <c r="Q176" s="1">
        <f t="shared" ref="Q176:X176" si="60">Q177+Q178+Q179</f>
        <v>745</v>
      </c>
      <c r="R176" s="5">
        <f t="shared" si="60"/>
        <v>635</v>
      </c>
      <c r="S176" s="5">
        <f t="shared" si="60"/>
        <v>683</v>
      </c>
      <c r="T176" s="1">
        <f t="shared" si="60"/>
        <v>683</v>
      </c>
      <c r="U176" s="1">
        <f t="shared" si="60"/>
        <v>683</v>
      </c>
      <c r="V176" s="1">
        <f t="shared" si="60"/>
        <v>683</v>
      </c>
      <c r="W176" s="1">
        <f t="shared" si="60"/>
        <v>683</v>
      </c>
      <c r="X176" s="1">
        <f t="shared" si="60"/>
        <v>683</v>
      </c>
      <c r="Y176" s="5">
        <f>Y177+Y178+Y179</f>
        <v>9392</v>
      </c>
    </row>
    <row r="177" spans="1:26" ht="19.5" customHeight="1" x14ac:dyDescent="0.25">
      <c r="A177" s="136"/>
      <c r="B177" s="129" t="s">
        <v>164</v>
      </c>
      <c r="C177" s="131" t="s">
        <v>178</v>
      </c>
      <c r="D177" s="131" t="s">
        <v>163</v>
      </c>
      <c r="E177" s="130" t="s">
        <v>163</v>
      </c>
      <c r="F177" s="130" t="s">
        <v>163</v>
      </c>
      <c r="G177" s="130" t="s">
        <v>163</v>
      </c>
      <c r="H177" s="3"/>
      <c r="I177" s="3"/>
      <c r="J177" s="3"/>
      <c r="K177" s="130" t="s">
        <v>163</v>
      </c>
      <c r="L177" s="130" t="s">
        <v>163</v>
      </c>
      <c r="M177" s="5">
        <f>M182</f>
        <v>390</v>
      </c>
      <c r="N177" s="5">
        <f>N182</f>
        <v>531</v>
      </c>
      <c r="O177" s="5">
        <f>O182</f>
        <v>572</v>
      </c>
      <c r="P177" s="5">
        <f t="shared" ref="P177:X177" si="61">P182</f>
        <v>150.29</v>
      </c>
      <c r="Q177" s="5">
        <f>Q182</f>
        <v>193.22</v>
      </c>
      <c r="R177" s="5">
        <f t="shared" si="61"/>
        <v>635</v>
      </c>
      <c r="S177" s="5">
        <f t="shared" si="61"/>
        <v>683</v>
      </c>
      <c r="T177" s="5">
        <f t="shared" si="61"/>
        <v>683</v>
      </c>
      <c r="U177" s="5">
        <f t="shared" si="61"/>
        <v>683</v>
      </c>
      <c r="V177" s="5">
        <f t="shared" si="61"/>
        <v>683</v>
      </c>
      <c r="W177" s="5">
        <f t="shared" si="61"/>
        <v>683</v>
      </c>
      <c r="X177" s="5">
        <f t="shared" si="61"/>
        <v>683</v>
      </c>
      <c r="Y177" s="5">
        <f>Y182+Y183</f>
        <v>6569.51</v>
      </c>
    </row>
    <row r="178" spans="1:26" ht="48" customHeight="1" x14ac:dyDescent="0.25">
      <c r="A178" s="136"/>
      <c r="B178" s="11" t="s">
        <v>43</v>
      </c>
      <c r="C178" s="131" t="s">
        <v>178</v>
      </c>
      <c r="D178" s="131" t="s">
        <v>163</v>
      </c>
      <c r="E178" s="130" t="s">
        <v>163</v>
      </c>
      <c r="F178" s="130" t="s">
        <v>163</v>
      </c>
      <c r="G178" s="130" t="s">
        <v>163</v>
      </c>
      <c r="H178" s="3"/>
      <c r="I178" s="3"/>
      <c r="J178" s="3"/>
      <c r="K178" s="130" t="s">
        <v>163</v>
      </c>
      <c r="L178" s="130" t="s">
        <v>163</v>
      </c>
      <c r="M178" s="5">
        <f>M184</f>
        <v>330</v>
      </c>
      <c r="N178" s="5">
        <f t="shared" ref="N178:Y178" si="62">N184</f>
        <v>1015</v>
      </c>
      <c r="O178" s="5">
        <f t="shared" si="62"/>
        <v>231</v>
      </c>
      <c r="P178" s="5">
        <f t="shared" si="62"/>
        <v>694.70999999999992</v>
      </c>
      <c r="Q178" s="1">
        <f>Q184</f>
        <v>551.78</v>
      </c>
      <c r="R178" s="5">
        <f t="shared" si="62"/>
        <v>0</v>
      </c>
      <c r="S178" s="5">
        <f t="shared" si="62"/>
        <v>0</v>
      </c>
      <c r="T178" s="1">
        <f t="shared" ref="T178:X179" si="63">T184</f>
        <v>0</v>
      </c>
      <c r="U178" s="1">
        <f t="shared" si="63"/>
        <v>0</v>
      </c>
      <c r="V178" s="1">
        <f t="shared" si="63"/>
        <v>0</v>
      </c>
      <c r="W178" s="1">
        <f t="shared" si="63"/>
        <v>0</v>
      </c>
      <c r="X178" s="1">
        <f t="shared" si="63"/>
        <v>0</v>
      </c>
      <c r="Y178" s="5">
        <f t="shared" si="62"/>
        <v>2822.49</v>
      </c>
    </row>
    <row r="179" spans="1:26" ht="49.5" customHeight="1" x14ac:dyDescent="0.25">
      <c r="A179" s="136"/>
      <c r="B179" s="11" t="s">
        <v>328</v>
      </c>
      <c r="C179" s="131" t="s">
        <v>178</v>
      </c>
      <c r="D179" s="131" t="s">
        <v>163</v>
      </c>
      <c r="E179" s="130" t="s">
        <v>163</v>
      </c>
      <c r="F179" s="130" t="s">
        <v>163</v>
      </c>
      <c r="G179" s="130" t="s">
        <v>163</v>
      </c>
      <c r="H179" s="3"/>
      <c r="I179" s="3"/>
      <c r="J179" s="3"/>
      <c r="K179" s="130" t="s">
        <v>163</v>
      </c>
      <c r="L179" s="130" t="s">
        <v>163</v>
      </c>
      <c r="M179" s="5">
        <v>0</v>
      </c>
      <c r="N179" s="5">
        <v>0</v>
      </c>
      <c r="O179" s="5">
        <v>0</v>
      </c>
      <c r="P179" s="5">
        <v>0</v>
      </c>
      <c r="Q179" s="1">
        <f>Q185</f>
        <v>0</v>
      </c>
      <c r="R179" s="5">
        <f>R185</f>
        <v>0</v>
      </c>
      <c r="S179" s="5">
        <f>S185</f>
        <v>0</v>
      </c>
      <c r="T179" s="1">
        <f t="shared" si="63"/>
        <v>0</v>
      </c>
      <c r="U179" s="1">
        <f t="shared" si="63"/>
        <v>0</v>
      </c>
      <c r="V179" s="1">
        <f t="shared" si="63"/>
        <v>0</v>
      </c>
      <c r="W179" s="1">
        <f t="shared" si="63"/>
        <v>0</v>
      </c>
      <c r="X179" s="1">
        <f t="shared" si="63"/>
        <v>0</v>
      </c>
      <c r="Y179" s="5">
        <f>Y185</f>
        <v>0</v>
      </c>
    </row>
    <row r="180" spans="1:26" ht="96.75" customHeight="1" x14ac:dyDescent="0.25">
      <c r="A180" s="135" t="s">
        <v>229</v>
      </c>
      <c r="B180" s="11" t="s">
        <v>250</v>
      </c>
      <c r="C180" s="131" t="s">
        <v>171</v>
      </c>
      <c r="D180" s="131" t="s">
        <v>163</v>
      </c>
      <c r="E180" s="131" t="s">
        <v>251</v>
      </c>
      <c r="F180" s="130" t="s">
        <v>163</v>
      </c>
      <c r="G180" s="131" t="s">
        <v>82</v>
      </c>
      <c r="H180" s="130" t="s">
        <v>163</v>
      </c>
      <c r="I180" s="130" t="s">
        <v>163</v>
      </c>
      <c r="J180" s="130" t="s">
        <v>163</v>
      </c>
      <c r="K180" s="130" t="s">
        <v>163</v>
      </c>
      <c r="L180" s="130" t="s">
        <v>163</v>
      </c>
      <c r="M180" s="85">
        <v>35.5</v>
      </c>
      <c r="N180" s="85">
        <v>38.700000000000003</v>
      </c>
      <c r="O180" s="85">
        <v>41.9</v>
      </c>
      <c r="P180" s="85">
        <v>45.1</v>
      </c>
      <c r="Q180" s="2">
        <v>48.3</v>
      </c>
      <c r="R180" s="85">
        <v>51.5</v>
      </c>
      <c r="S180" s="85">
        <v>54.7</v>
      </c>
      <c r="T180" s="2">
        <v>57.9</v>
      </c>
      <c r="U180" s="2">
        <v>58.9</v>
      </c>
      <c r="V180" s="2">
        <v>59.9</v>
      </c>
      <c r="W180" s="2">
        <v>60.9</v>
      </c>
      <c r="X180" s="2">
        <v>61.9</v>
      </c>
      <c r="Y180" s="130" t="s">
        <v>163</v>
      </c>
    </row>
    <row r="181" spans="1:26" ht="66.75" customHeight="1" x14ac:dyDescent="0.25">
      <c r="A181" s="136" t="s">
        <v>228</v>
      </c>
      <c r="B181" s="13" t="s">
        <v>392</v>
      </c>
      <c r="C181" s="131" t="s">
        <v>178</v>
      </c>
      <c r="D181" s="131" t="s">
        <v>163</v>
      </c>
      <c r="E181" s="130" t="s">
        <v>163</v>
      </c>
      <c r="F181" s="130" t="s">
        <v>358</v>
      </c>
      <c r="G181" s="130" t="s">
        <v>163</v>
      </c>
      <c r="H181" s="3"/>
      <c r="I181" s="3"/>
      <c r="J181" s="3"/>
      <c r="K181" s="130" t="s">
        <v>163</v>
      </c>
      <c r="L181" s="130" t="s">
        <v>163</v>
      </c>
      <c r="M181" s="5">
        <f>M182+M184</f>
        <v>720</v>
      </c>
      <c r="N181" s="5">
        <f t="shared" ref="N181:X181" si="64">N182+N184</f>
        <v>1546</v>
      </c>
      <c r="O181" s="5">
        <f t="shared" si="64"/>
        <v>803</v>
      </c>
      <c r="P181" s="5">
        <f>P182+P184</f>
        <v>844.99999999999989</v>
      </c>
      <c r="Q181" s="5">
        <f t="shared" si="64"/>
        <v>745</v>
      </c>
      <c r="R181" s="5">
        <f t="shared" si="64"/>
        <v>635</v>
      </c>
      <c r="S181" s="5">
        <f t="shared" si="64"/>
        <v>683</v>
      </c>
      <c r="T181" s="5">
        <f t="shared" si="64"/>
        <v>683</v>
      </c>
      <c r="U181" s="5">
        <f t="shared" si="64"/>
        <v>683</v>
      </c>
      <c r="V181" s="5">
        <f t="shared" si="64"/>
        <v>683</v>
      </c>
      <c r="W181" s="5">
        <f t="shared" si="64"/>
        <v>683</v>
      </c>
      <c r="X181" s="5">
        <f t="shared" si="64"/>
        <v>683</v>
      </c>
      <c r="Y181" s="5">
        <f>Y182+Y184+Y183+Y185</f>
        <v>9392</v>
      </c>
    </row>
    <row r="182" spans="1:26" x14ac:dyDescent="0.25">
      <c r="A182" s="136"/>
      <c r="B182" s="129" t="s">
        <v>164</v>
      </c>
      <c r="C182" s="131" t="s">
        <v>178</v>
      </c>
      <c r="D182" s="131" t="s">
        <v>163</v>
      </c>
      <c r="E182" s="130" t="s">
        <v>163</v>
      </c>
      <c r="F182" s="130" t="s">
        <v>163</v>
      </c>
      <c r="G182" s="130" t="s">
        <v>163</v>
      </c>
      <c r="H182" s="3"/>
      <c r="I182" s="3"/>
      <c r="J182" s="3"/>
      <c r="K182" s="130" t="s">
        <v>163</v>
      </c>
      <c r="L182" s="130" t="s">
        <v>163</v>
      </c>
      <c r="M182" s="5">
        <f>M189+M193+M197+M201+M204+M208+M218+M222+M213+M198+M203</f>
        <v>390</v>
      </c>
      <c r="N182" s="5">
        <f>N189+N193+N197+N201+N204+N208+N218+N222+N213+N198+N203</f>
        <v>531</v>
      </c>
      <c r="O182" s="5">
        <f>O189+O193+O197+O201+O204+O208+O218+O222+O213+O198+O203</f>
        <v>572</v>
      </c>
      <c r="P182" s="5">
        <f>P189+P193+P197+P201+P204+P208+P218+P222+P213+P198+P203+P188+P199+P212+P217+P226+P227</f>
        <v>150.29</v>
      </c>
      <c r="Q182" s="5">
        <f t="shared" ref="Q182:X182" si="65">Q189+Q193+Q197+Q201+Q204+Q208+Q218+Q222+Q213+Q198+Q203+Q188+Q199+Q212+Q217+Q226+Q227</f>
        <v>193.22</v>
      </c>
      <c r="R182" s="5">
        <f t="shared" si="65"/>
        <v>635</v>
      </c>
      <c r="S182" s="5">
        <f t="shared" si="65"/>
        <v>683</v>
      </c>
      <c r="T182" s="5">
        <f t="shared" si="65"/>
        <v>683</v>
      </c>
      <c r="U182" s="5">
        <f t="shared" si="65"/>
        <v>683</v>
      </c>
      <c r="V182" s="5">
        <f t="shared" si="65"/>
        <v>683</v>
      </c>
      <c r="W182" s="5">
        <f t="shared" si="65"/>
        <v>683</v>
      </c>
      <c r="X182" s="5">
        <f t="shared" si="65"/>
        <v>683</v>
      </c>
      <c r="Y182" s="5">
        <f>M182+N182+O182+P182+R182+S182+Q182+T182+U182+V182+W182+X182</f>
        <v>6569.51</v>
      </c>
    </row>
    <row r="183" spans="1:26" x14ac:dyDescent="0.25">
      <c r="A183" s="136"/>
      <c r="B183" s="129" t="s">
        <v>164</v>
      </c>
      <c r="C183" s="131" t="s">
        <v>178</v>
      </c>
      <c r="D183" s="131" t="s">
        <v>163</v>
      </c>
      <c r="E183" s="130" t="s">
        <v>163</v>
      </c>
      <c r="F183" s="130" t="s">
        <v>163</v>
      </c>
      <c r="G183" s="130" t="s">
        <v>163</v>
      </c>
      <c r="H183" s="3"/>
      <c r="I183" s="3"/>
      <c r="J183" s="3"/>
      <c r="K183" s="130" t="s">
        <v>163</v>
      </c>
      <c r="L183" s="130" t="s">
        <v>163</v>
      </c>
      <c r="M183" s="5">
        <v>0</v>
      </c>
      <c r="N183" s="5">
        <v>0</v>
      </c>
      <c r="O183" s="5">
        <v>0</v>
      </c>
      <c r="P183" s="5">
        <v>0</v>
      </c>
      <c r="Q183" s="1">
        <f t="shared" ref="Q183:Y183" si="66">Q239</f>
        <v>0</v>
      </c>
      <c r="R183" s="5">
        <f t="shared" si="66"/>
        <v>0</v>
      </c>
      <c r="S183" s="5">
        <f t="shared" si="66"/>
        <v>0</v>
      </c>
      <c r="T183" s="1">
        <f t="shared" si="66"/>
        <v>0</v>
      </c>
      <c r="U183" s="1">
        <f t="shared" si="66"/>
        <v>0</v>
      </c>
      <c r="V183" s="1">
        <f t="shared" si="66"/>
        <v>0</v>
      </c>
      <c r="W183" s="1">
        <f t="shared" si="66"/>
        <v>0</v>
      </c>
      <c r="X183" s="1">
        <f t="shared" si="66"/>
        <v>0</v>
      </c>
      <c r="Y183" s="5">
        <f t="shared" si="66"/>
        <v>0</v>
      </c>
    </row>
    <row r="184" spans="1:26" ht="48.75" customHeight="1" x14ac:dyDescent="0.25">
      <c r="A184" s="136"/>
      <c r="B184" s="11" t="s">
        <v>43</v>
      </c>
      <c r="C184" s="131" t="s">
        <v>178</v>
      </c>
      <c r="D184" s="131" t="s">
        <v>163</v>
      </c>
      <c r="E184" s="130" t="s">
        <v>163</v>
      </c>
      <c r="F184" s="130" t="s">
        <v>163</v>
      </c>
      <c r="G184" s="130" t="s">
        <v>163</v>
      </c>
      <c r="H184" s="3"/>
      <c r="I184" s="3"/>
      <c r="J184" s="3"/>
      <c r="K184" s="130" t="s">
        <v>163</v>
      </c>
      <c r="L184" s="130" t="s">
        <v>163</v>
      </c>
      <c r="M184" s="5">
        <f>M191+M195+M206+M210</f>
        <v>330</v>
      </c>
      <c r="N184" s="5">
        <f>N191+N195+N206+N210</f>
        <v>1015</v>
      </c>
      <c r="O184" s="5">
        <f>O191+O195+O206+O210</f>
        <v>231</v>
      </c>
      <c r="P184" s="5">
        <f>P191+P195+P206+P210+P214+P228</f>
        <v>694.70999999999992</v>
      </c>
      <c r="Q184" s="1">
        <f>Q206+Q220+Q215+Q190</f>
        <v>551.78</v>
      </c>
      <c r="R184" s="5">
        <f>R191+R195+R206+R210+R215+R223</f>
        <v>0</v>
      </c>
      <c r="S184" s="5">
        <f t="shared" ref="S184:X184" si="67">S191+S195+S206+S210+S215</f>
        <v>0</v>
      </c>
      <c r="T184" s="1">
        <f t="shared" si="67"/>
        <v>0</v>
      </c>
      <c r="U184" s="1">
        <f t="shared" si="67"/>
        <v>0</v>
      </c>
      <c r="V184" s="1">
        <f t="shared" si="67"/>
        <v>0</v>
      </c>
      <c r="W184" s="1">
        <f t="shared" si="67"/>
        <v>0</v>
      </c>
      <c r="X184" s="1">
        <f t="shared" si="67"/>
        <v>0</v>
      </c>
      <c r="Y184" s="5">
        <f>M184+N184+O184+P184+Q184+R184+S184+T184</f>
        <v>2822.49</v>
      </c>
    </row>
    <row r="185" spans="1:26" ht="50.25" customHeight="1" x14ac:dyDescent="0.25">
      <c r="A185" s="17"/>
      <c r="B185" s="11" t="s">
        <v>328</v>
      </c>
      <c r="C185" s="131" t="s">
        <v>178</v>
      </c>
      <c r="D185" s="131" t="s">
        <v>163</v>
      </c>
      <c r="E185" s="130" t="s">
        <v>163</v>
      </c>
      <c r="F185" s="130" t="s">
        <v>163</v>
      </c>
      <c r="G185" s="130" t="s">
        <v>163</v>
      </c>
      <c r="H185" s="3"/>
      <c r="I185" s="3"/>
      <c r="J185" s="3"/>
      <c r="K185" s="130" t="s">
        <v>163</v>
      </c>
      <c r="L185" s="130" t="s">
        <v>163</v>
      </c>
      <c r="M185" s="5">
        <v>0</v>
      </c>
      <c r="N185" s="5">
        <v>0</v>
      </c>
      <c r="O185" s="5">
        <v>0</v>
      </c>
      <c r="P185" s="5">
        <f t="shared" ref="P185:Y185" si="68">P241</f>
        <v>0</v>
      </c>
      <c r="Q185" s="1">
        <f t="shared" si="68"/>
        <v>0</v>
      </c>
      <c r="R185" s="5">
        <f t="shared" si="68"/>
        <v>0</v>
      </c>
      <c r="S185" s="5">
        <f t="shared" si="68"/>
        <v>0</v>
      </c>
      <c r="T185" s="1">
        <f t="shared" si="68"/>
        <v>0</v>
      </c>
      <c r="U185" s="1">
        <f>U241</f>
        <v>0</v>
      </c>
      <c r="V185" s="1">
        <f>V241</f>
        <v>0</v>
      </c>
      <c r="W185" s="1">
        <f>W241</f>
        <v>0</v>
      </c>
      <c r="X185" s="1">
        <f>X241</f>
        <v>0</v>
      </c>
      <c r="Y185" s="5">
        <f t="shared" si="68"/>
        <v>0</v>
      </c>
    </row>
    <row r="186" spans="1:26" ht="192.75" customHeight="1" x14ac:dyDescent="0.25">
      <c r="A186" s="17" t="s">
        <v>100</v>
      </c>
      <c r="B186" s="11" t="s">
        <v>323</v>
      </c>
      <c r="C186" s="131" t="s">
        <v>171</v>
      </c>
      <c r="D186" s="131" t="s">
        <v>163</v>
      </c>
      <c r="E186" s="147" t="s">
        <v>393</v>
      </c>
      <c r="F186" s="130" t="s">
        <v>163</v>
      </c>
      <c r="G186" s="131" t="s">
        <v>82</v>
      </c>
      <c r="H186" s="130" t="s">
        <v>163</v>
      </c>
      <c r="I186" s="130" t="s">
        <v>163</v>
      </c>
      <c r="J186" s="130" t="s">
        <v>163</v>
      </c>
      <c r="K186" s="130" t="s">
        <v>163</v>
      </c>
      <c r="L186" s="130" t="s">
        <v>163</v>
      </c>
      <c r="M186" s="85">
        <v>46</v>
      </c>
      <c r="N186" s="85">
        <v>50</v>
      </c>
      <c r="O186" s="85">
        <v>53</v>
      </c>
      <c r="P186" s="85">
        <v>56</v>
      </c>
      <c r="Q186" s="2">
        <v>59</v>
      </c>
      <c r="R186" s="85">
        <v>62</v>
      </c>
      <c r="S186" s="85">
        <v>65</v>
      </c>
      <c r="T186" s="2">
        <v>68</v>
      </c>
      <c r="U186" s="2">
        <v>69</v>
      </c>
      <c r="V186" s="2">
        <v>70</v>
      </c>
      <c r="W186" s="2">
        <v>71</v>
      </c>
      <c r="X186" s="2">
        <v>72</v>
      </c>
      <c r="Y186" s="5" t="s">
        <v>163</v>
      </c>
    </row>
    <row r="187" spans="1:26" ht="68.25" customHeight="1" x14ac:dyDescent="0.25">
      <c r="A187" s="136" t="s">
        <v>103</v>
      </c>
      <c r="B187" s="14" t="s">
        <v>99</v>
      </c>
      <c r="C187" s="130" t="s">
        <v>163</v>
      </c>
      <c r="D187" s="131" t="s">
        <v>163</v>
      </c>
      <c r="E187" s="130" t="s">
        <v>163</v>
      </c>
      <c r="F187" s="130" t="s">
        <v>357</v>
      </c>
      <c r="G187" s="131" t="s">
        <v>82</v>
      </c>
      <c r="H187" s="130" t="s">
        <v>163</v>
      </c>
      <c r="I187" s="130" t="s">
        <v>163</v>
      </c>
      <c r="J187" s="130" t="s">
        <v>163</v>
      </c>
      <c r="K187" s="130" t="s">
        <v>163</v>
      </c>
      <c r="L187" s="130" t="s">
        <v>163</v>
      </c>
      <c r="M187" s="5">
        <f>M189+M190+M188</f>
        <v>0</v>
      </c>
      <c r="N187" s="5">
        <f t="shared" ref="N187:X187" si="69">N189+N190+N188</f>
        <v>0</v>
      </c>
      <c r="O187" s="5">
        <f t="shared" si="69"/>
        <v>0</v>
      </c>
      <c r="P187" s="5">
        <f t="shared" si="69"/>
        <v>50</v>
      </c>
      <c r="Q187" s="5">
        <f t="shared" si="69"/>
        <v>60</v>
      </c>
      <c r="R187" s="5">
        <f t="shared" si="69"/>
        <v>90</v>
      </c>
      <c r="S187" s="5">
        <f t="shared" si="69"/>
        <v>98</v>
      </c>
      <c r="T187" s="5">
        <f t="shared" si="69"/>
        <v>98</v>
      </c>
      <c r="U187" s="5">
        <f t="shared" si="69"/>
        <v>98</v>
      </c>
      <c r="V187" s="5">
        <f t="shared" si="69"/>
        <v>98</v>
      </c>
      <c r="W187" s="5">
        <f t="shared" si="69"/>
        <v>98</v>
      </c>
      <c r="X187" s="5">
        <f t="shared" si="69"/>
        <v>98</v>
      </c>
      <c r="Y187" s="5">
        <f>Y188+Y190+Y189</f>
        <v>788</v>
      </c>
    </row>
    <row r="188" spans="1:26" ht="21" customHeight="1" x14ac:dyDescent="0.25">
      <c r="A188" s="151"/>
      <c r="B188" s="129" t="s">
        <v>164</v>
      </c>
      <c r="C188" s="131" t="s">
        <v>178</v>
      </c>
      <c r="D188" s="131" t="s">
        <v>163</v>
      </c>
      <c r="E188" s="130" t="s">
        <v>163</v>
      </c>
      <c r="F188" s="130" t="s">
        <v>163</v>
      </c>
      <c r="G188" s="130" t="s">
        <v>163</v>
      </c>
      <c r="H188" s="3" t="s">
        <v>199</v>
      </c>
      <c r="I188" s="3" t="s">
        <v>370</v>
      </c>
      <c r="J188" s="3" t="s">
        <v>208</v>
      </c>
      <c r="K188" s="130" t="s">
        <v>163</v>
      </c>
      <c r="L188" s="130" t="s">
        <v>163</v>
      </c>
      <c r="M188" s="5">
        <v>0</v>
      </c>
      <c r="N188" s="5">
        <v>0</v>
      </c>
      <c r="O188" s="5">
        <v>0</v>
      </c>
      <c r="P188" s="5">
        <v>0</v>
      </c>
      <c r="Q188" s="5">
        <v>60</v>
      </c>
      <c r="R188" s="5">
        <v>90</v>
      </c>
      <c r="S188" s="5">
        <v>98</v>
      </c>
      <c r="T188" s="1">
        <v>98</v>
      </c>
      <c r="U188" s="1">
        <v>98</v>
      </c>
      <c r="V188" s="1">
        <v>98</v>
      </c>
      <c r="W188" s="1">
        <v>98</v>
      </c>
      <c r="X188" s="1">
        <v>98</v>
      </c>
      <c r="Y188" s="5">
        <f>SUM(M188:X188)</f>
        <v>738</v>
      </c>
    </row>
    <row r="189" spans="1:26" ht="21" customHeight="1" x14ac:dyDescent="0.25">
      <c r="A189" s="153"/>
      <c r="B189" s="129" t="s">
        <v>164</v>
      </c>
      <c r="C189" s="131" t="s">
        <v>178</v>
      </c>
      <c r="D189" s="131" t="s">
        <v>163</v>
      </c>
      <c r="E189" s="130" t="s">
        <v>163</v>
      </c>
      <c r="F189" s="130" t="s">
        <v>163</v>
      </c>
      <c r="G189" s="130" t="s">
        <v>163</v>
      </c>
      <c r="H189" s="3" t="s">
        <v>199</v>
      </c>
      <c r="I189" s="3" t="s">
        <v>101</v>
      </c>
      <c r="J189" s="3" t="s">
        <v>208</v>
      </c>
      <c r="K189" s="130"/>
      <c r="L189" s="130"/>
      <c r="M189" s="5">
        <v>0</v>
      </c>
      <c r="N189" s="5">
        <v>0</v>
      </c>
      <c r="O189" s="5">
        <v>0</v>
      </c>
      <c r="P189" s="5">
        <v>3.5</v>
      </c>
      <c r="Q189" s="1">
        <v>0</v>
      </c>
      <c r="R189" s="5">
        <v>0</v>
      </c>
      <c r="S189" s="5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5">
        <f>SUM(M189:X189)</f>
        <v>3.5</v>
      </c>
    </row>
    <row r="190" spans="1:26" ht="32.25" customHeight="1" x14ac:dyDescent="0.25">
      <c r="A190" s="153"/>
      <c r="B190" s="129" t="s">
        <v>169</v>
      </c>
      <c r="C190" s="131"/>
      <c r="D190" s="131"/>
      <c r="E190" s="130"/>
      <c r="F190" s="130"/>
      <c r="G190" s="130"/>
      <c r="H190" s="130"/>
      <c r="I190" s="130"/>
      <c r="J190" s="130"/>
      <c r="K190" s="130"/>
      <c r="L190" s="130"/>
      <c r="M190" s="5">
        <v>0</v>
      </c>
      <c r="N190" s="5">
        <v>0</v>
      </c>
      <c r="O190" s="5">
        <v>0</v>
      </c>
      <c r="P190" s="5">
        <v>46.5</v>
      </c>
      <c r="Q190" s="1">
        <v>0</v>
      </c>
      <c r="R190" s="5">
        <v>0</v>
      </c>
      <c r="S190" s="5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5">
        <f>P190+Q190+R190+S190</f>
        <v>46.5</v>
      </c>
      <c r="Z190" s="20">
        <f>SUM(Y190)</f>
        <v>46.5</v>
      </c>
    </row>
    <row r="191" spans="1:26" ht="20.25" customHeight="1" x14ac:dyDescent="0.25">
      <c r="A191" s="152"/>
      <c r="B191" s="11" t="s">
        <v>170</v>
      </c>
      <c r="C191" s="131" t="s">
        <v>178</v>
      </c>
      <c r="D191" s="131" t="s">
        <v>163</v>
      </c>
      <c r="E191" s="130" t="s">
        <v>163</v>
      </c>
      <c r="F191" s="130" t="s">
        <v>163</v>
      </c>
      <c r="G191" s="130" t="s">
        <v>163</v>
      </c>
      <c r="H191" s="3" t="s">
        <v>199</v>
      </c>
      <c r="I191" s="3" t="s">
        <v>77</v>
      </c>
      <c r="J191" s="3" t="s">
        <v>208</v>
      </c>
      <c r="K191" s="130" t="s">
        <v>163</v>
      </c>
      <c r="L191" s="130" t="s">
        <v>163</v>
      </c>
      <c r="M191" s="5">
        <v>0</v>
      </c>
      <c r="N191" s="5">
        <v>0</v>
      </c>
      <c r="O191" s="5">
        <v>0</v>
      </c>
      <c r="P191" s="5">
        <v>46.5</v>
      </c>
      <c r="Q191" s="1">
        <v>0</v>
      </c>
      <c r="R191" s="5">
        <v>0</v>
      </c>
      <c r="S191" s="5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5">
        <f>SUM(M191:S191)</f>
        <v>46.5</v>
      </c>
    </row>
    <row r="192" spans="1:26" ht="35.25" customHeight="1" x14ac:dyDescent="0.25">
      <c r="A192" s="136" t="s">
        <v>104</v>
      </c>
      <c r="B192" s="14" t="s">
        <v>247</v>
      </c>
      <c r="C192" s="130" t="s">
        <v>163</v>
      </c>
      <c r="D192" s="131" t="s">
        <v>163</v>
      </c>
      <c r="E192" s="130" t="s">
        <v>163</v>
      </c>
      <c r="F192" s="130" t="s">
        <v>242</v>
      </c>
      <c r="G192" s="131" t="s">
        <v>82</v>
      </c>
      <c r="H192" s="130" t="s">
        <v>163</v>
      </c>
      <c r="I192" s="130" t="s">
        <v>163</v>
      </c>
      <c r="J192" s="130" t="s">
        <v>163</v>
      </c>
      <c r="K192" s="130" t="s">
        <v>163</v>
      </c>
      <c r="L192" s="130" t="s">
        <v>163</v>
      </c>
      <c r="M192" s="5">
        <f>M193+M194</f>
        <v>0</v>
      </c>
      <c r="N192" s="5">
        <v>0</v>
      </c>
      <c r="O192" s="5">
        <f>O193+O194</f>
        <v>210</v>
      </c>
      <c r="P192" s="5">
        <f>P193+P194</f>
        <v>210</v>
      </c>
      <c r="Q192" s="1">
        <v>0</v>
      </c>
      <c r="R192" s="5">
        <v>0</v>
      </c>
      <c r="S192" s="5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5">
        <f>Y193+Y194</f>
        <v>420</v>
      </c>
    </row>
    <row r="193" spans="1:26" ht="20.25" customHeight="1" x14ac:dyDescent="0.25">
      <c r="A193" s="151"/>
      <c r="B193" s="129" t="s">
        <v>164</v>
      </c>
      <c r="C193" s="131" t="s">
        <v>178</v>
      </c>
      <c r="D193" s="131" t="s">
        <v>163</v>
      </c>
      <c r="E193" s="130" t="s">
        <v>163</v>
      </c>
      <c r="F193" s="130" t="s">
        <v>163</v>
      </c>
      <c r="G193" s="130" t="s">
        <v>163</v>
      </c>
      <c r="H193" s="3" t="s">
        <v>199</v>
      </c>
      <c r="I193" s="3" t="s">
        <v>101</v>
      </c>
      <c r="J193" s="3" t="s">
        <v>208</v>
      </c>
      <c r="K193" s="130" t="s">
        <v>163</v>
      </c>
      <c r="L193" s="130" t="s">
        <v>163</v>
      </c>
      <c r="M193" s="5">
        <v>0</v>
      </c>
      <c r="N193" s="5">
        <v>0</v>
      </c>
      <c r="O193" s="5">
        <v>63</v>
      </c>
      <c r="P193" s="5">
        <v>14.7</v>
      </c>
      <c r="Q193" s="1">
        <v>0</v>
      </c>
      <c r="R193" s="5">
        <v>0</v>
      </c>
      <c r="S193" s="5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5">
        <f>O193+P193</f>
        <v>77.7</v>
      </c>
    </row>
    <row r="194" spans="1:26" ht="32.25" customHeight="1" x14ac:dyDescent="0.25">
      <c r="A194" s="153"/>
      <c r="B194" s="129" t="s">
        <v>169</v>
      </c>
      <c r="C194" s="131"/>
      <c r="D194" s="131"/>
      <c r="E194" s="130"/>
      <c r="F194" s="130"/>
      <c r="G194" s="130"/>
      <c r="H194" s="130"/>
      <c r="I194" s="130"/>
      <c r="J194" s="130"/>
      <c r="K194" s="130"/>
      <c r="L194" s="130"/>
      <c r="M194" s="5">
        <v>0</v>
      </c>
      <c r="N194" s="5">
        <v>0</v>
      </c>
      <c r="O194" s="5">
        <v>147</v>
      </c>
      <c r="P194" s="5">
        <v>195.3</v>
      </c>
      <c r="Q194" s="1">
        <v>0</v>
      </c>
      <c r="R194" s="5">
        <v>0</v>
      </c>
      <c r="S194" s="5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5">
        <f>O194+P194</f>
        <v>342.3</v>
      </c>
      <c r="Z194" s="20">
        <f>SUM(Y194)</f>
        <v>342.3</v>
      </c>
    </row>
    <row r="195" spans="1:26" ht="20.25" customHeight="1" x14ac:dyDescent="0.25">
      <c r="A195" s="152"/>
      <c r="B195" s="11" t="s">
        <v>170</v>
      </c>
      <c r="C195" s="131" t="s">
        <v>178</v>
      </c>
      <c r="D195" s="131" t="s">
        <v>163</v>
      </c>
      <c r="E195" s="130" t="s">
        <v>163</v>
      </c>
      <c r="F195" s="130" t="s">
        <v>163</v>
      </c>
      <c r="G195" s="130" t="s">
        <v>163</v>
      </c>
      <c r="H195" s="3" t="s">
        <v>199</v>
      </c>
      <c r="I195" s="3" t="s">
        <v>77</v>
      </c>
      <c r="J195" s="3" t="s">
        <v>208</v>
      </c>
      <c r="K195" s="130" t="s">
        <v>163</v>
      </c>
      <c r="L195" s="130" t="s">
        <v>163</v>
      </c>
      <c r="M195" s="5">
        <v>0</v>
      </c>
      <c r="N195" s="5">
        <v>0</v>
      </c>
      <c r="O195" s="5">
        <v>147</v>
      </c>
      <c r="P195" s="5">
        <v>195.3</v>
      </c>
      <c r="Q195" s="1">
        <v>0</v>
      </c>
      <c r="R195" s="5">
        <v>0</v>
      </c>
      <c r="S195" s="5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5">
        <f>SUM(M195:S195)</f>
        <v>342.3</v>
      </c>
    </row>
    <row r="196" spans="1:26" ht="111.75" customHeight="1" x14ac:dyDescent="0.25">
      <c r="A196" s="136" t="s">
        <v>230</v>
      </c>
      <c r="B196" s="14" t="s">
        <v>74</v>
      </c>
      <c r="C196" s="130" t="s">
        <v>163</v>
      </c>
      <c r="D196" s="131" t="s">
        <v>163</v>
      </c>
      <c r="E196" s="130" t="s">
        <v>163</v>
      </c>
      <c r="F196" s="130" t="s">
        <v>358</v>
      </c>
      <c r="G196" s="131" t="s">
        <v>82</v>
      </c>
      <c r="H196" s="130" t="s">
        <v>163</v>
      </c>
      <c r="I196" s="130" t="s">
        <v>163</v>
      </c>
      <c r="J196" s="130" t="s">
        <v>163</v>
      </c>
      <c r="K196" s="130" t="s">
        <v>163</v>
      </c>
      <c r="L196" s="130" t="s">
        <v>163</v>
      </c>
      <c r="M196" s="5">
        <v>60</v>
      </c>
      <c r="N196" s="5">
        <v>96</v>
      </c>
      <c r="O196" s="5">
        <v>96</v>
      </c>
      <c r="P196" s="5">
        <v>98</v>
      </c>
      <c r="Q196" s="1">
        <v>98</v>
      </c>
      <c r="R196" s="5">
        <f t="shared" ref="R196:X196" si="70">R197+R199</f>
        <v>98</v>
      </c>
      <c r="S196" s="5">
        <f t="shared" si="70"/>
        <v>98</v>
      </c>
      <c r="T196" s="5">
        <f t="shared" si="70"/>
        <v>98</v>
      </c>
      <c r="U196" s="5">
        <f t="shared" si="70"/>
        <v>98</v>
      </c>
      <c r="V196" s="5">
        <f t="shared" si="70"/>
        <v>98</v>
      </c>
      <c r="W196" s="5">
        <f t="shared" si="70"/>
        <v>98</v>
      </c>
      <c r="X196" s="5">
        <f t="shared" si="70"/>
        <v>98</v>
      </c>
      <c r="Y196" s="5">
        <f>Y197+Y199+Y198</f>
        <v>1134</v>
      </c>
    </row>
    <row r="197" spans="1:26" ht="21.75" customHeight="1" x14ac:dyDescent="0.25">
      <c r="A197" s="134"/>
      <c r="B197" s="129" t="s">
        <v>164</v>
      </c>
      <c r="C197" s="131" t="s">
        <v>178</v>
      </c>
      <c r="D197" s="131" t="s">
        <v>163</v>
      </c>
      <c r="E197" s="130" t="s">
        <v>163</v>
      </c>
      <c r="F197" s="130" t="s">
        <v>163</v>
      </c>
      <c r="G197" s="130" t="s">
        <v>163</v>
      </c>
      <c r="H197" s="3" t="s">
        <v>199</v>
      </c>
      <c r="I197" s="3" t="s">
        <v>101</v>
      </c>
      <c r="J197" s="3" t="s">
        <v>201</v>
      </c>
      <c r="K197" s="130" t="s">
        <v>163</v>
      </c>
      <c r="L197" s="130" t="s">
        <v>163</v>
      </c>
      <c r="M197" s="5">
        <v>60</v>
      </c>
      <c r="N197" s="5">
        <v>96</v>
      </c>
      <c r="O197" s="5">
        <v>96</v>
      </c>
      <c r="P197" s="5">
        <v>0</v>
      </c>
      <c r="Q197" s="1">
        <v>0</v>
      </c>
      <c r="R197" s="5">
        <v>0</v>
      </c>
      <c r="S197" s="5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5">
        <f>SUM(M197:S197)</f>
        <v>252</v>
      </c>
    </row>
    <row r="198" spans="1:26" ht="21.75" customHeight="1" x14ac:dyDescent="0.25">
      <c r="A198" s="146"/>
      <c r="B198" s="143" t="s">
        <v>164</v>
      </c>
      <c r="C198" s="145" t="s">
        <v>178</v>
      </c>
      <c r="D198" s="145" t="s">
        <v>163</v>
      </c>
      <c r="E198" s="144" t="s">
        <v>163</v>
      </c>
      <c r="F198" s="144" t="s">
        <v>163</v>
      </c>
      <c r="G198" s="144" t="s">
        <v>163</v>
      </c>
      <c r="H198" s="3" t="s">
        <v>199</v>
      </c>
      <c r="I198" s="3" t="s">
        <v>299</v>
      </c>
      <c r="J198" s="3" t="s">
        <v>201</v>
      </c>
      <c r="K198" s="144" t="s">
        <v>163</v>
      </c>
      <c r="L198" s="144" t="s">
        <v>163</v>
      </c>
      <c r="M198" s="5">
        <v>0</v>
      </c>
      <c r="N198" s="5">
        <v>0</v>
      </c>
      <c r="O198" s="5">
        <v>0</v>
      </c>
      <c r="P198" s="5">
        <v>98</v>
      </c>
      <c r="Q198" s="1">
        <v>98</v>
      </c>
      <c r="R198" s="5">
        <v>0</v>
      </c>
      <c r="S198" s="5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5">
        <f>SUM(M198:S198)+T198+U198+V198+W198+X198</f>
        <v>196</v>
      </c>
    </row>
    <row r="199" spans="1:26" ht="21" customHeight="1" x14ac:dyDescent="0.25">
      <c r="A199" s="134"/>
      <c r="B199" s="129" t="s">
        <v>164</v>
      </c>
      <c r="C199" s="131" t="s">
        <v>178</v>
      </c>
      <c r="D199" s="131" t="s">
        <v>163</v>
      </c>
      <c r="E199" s="130" t="s">
        <v>163</v>
      </c>
      <c r="F199" s="130" t="s">
        <v>163</v>
      </c>
      <c r="G199" s="130" t="s">
        <v>163</v>
      </c>
      <c r="H199" s="3" t="s">
        <v>199</v>
      </c>
      <c r="I199" s="3" t="s">
        <v>299</v>
      </c>
      <c r="J199" s="3" t="s">
        <v>204</v>
      </c>
      <c r="K199" s="130" t="s">
        <v>163</v>
      </c>
      <c r="L199" s="130" t="s">
        <v>163</v>
      </c>
      <c r="M199" s="5">
        <v>0</v>
      </c>
      <c r="N199" s="5">
        <v>0</v>
      </c>
      <c r="O199" s="5">
        <v>0</v>
      </c>
      <c r="P199" s="5">
        <v>0</v>
      </c>
      <c r="Q199" s="1">
        <v>0</v>
      </c>
      <c r="R199" s="5">
        <v>98</v>
      </c>
      <c r="S199" s="5">
        <v>98</v>
      </c>
      <c r="T199" s="1">
        <v>98</v>
      </c>
      <c r="U199" s="1">
        <v>98</v>
      </c>
      <c r="V199" s="1">
        <v>98</v>
      </c>
      <c r="W199" s="1">
        <v>98</v>
      </c>
      <c r="X199" s="1">
        <v>98</v>
      </c>
      <c r="Y199" s="5">
        <f>SUM(M199:S199)+T199+U199+V199+W199+X199</f>
        <v>686</v>
      </c>
    </row>
    <row r="200" spans="1:26" ht="93.75" customHeight="1" x14ac:dyDescent="0.25">
      <c r="A200" s="136" t="s">
        <v>105</v>
      </c>
      <c r="B200" s="14" t="s">
        <v>75</v>
      </c>
      <c r="C200" s="130" t="s">
        <v>163</v>
      </c>
      <c r="D200" s="131" t="s">
        <v>163</v>
      </c>
      <c r="E200" s="130" t="s">
        <v>163</v>
      </c>
      <c r="F200" s="130">
        <v>2021</v>
      </c>
      <c r="G200" s="131" t="s">
        <v>82</v>
      </c>
      <c r="H200" s="130" t="s">
        <v>163</v>
      </c>
      <c r="I200" s="130" t="s">
        <v>163</v>
      </c>
      <c r="J200" s="130" t="s">
        <v>163</v>
      </c>
      <c r="K200" s="130" t="s">
        <v>163</v>
      </c>
      <c r="L200" s="130" t="s">
        <v>163</v>
      </c>
      <c r="M200" s="5">
        <v>0</v>
      </c>
      <c r="N200" s="5">
        <v>0</v>
      </c>
      <c r="O200" s="5">
        <v>0</v>
      </c>
      <c r="P200" s="5">
        <v>0</v>
      </c>
      <c r="Q200" s="1">
        <v>0</v>
      </c>
      <c r="R200" s="5">
        <v>0</v>
      </c>
      <c r="S200" s="5">
        <v>0</v>
      </c>
      <c r="T200" s="1">
        <f>T201</f>
        <v>0</v>
      </c>
      <c r="U200" s="1">
        <f>U201</f>
        <v>0</v>
      </c>
      <c r="V200" s="1">
        <f>V201</f>
        <v>0</v>
      </c>
      <c r="W200" s="1">
        <f>W201</f>
        <v>0</v>
      </c>
      <c r="X200" s="1">
        <f>X201</f>
        <v>0</v>
      </c>
      <c r="Y200" s="5">
        <f>M200+N200+O200+P200+Q200+R200+S200+T200</f>
        <v>0</v>
      </c>
    </row>
    <row r="201" spans="1:26" ht="20.25" customHeight="1" x14ac:dyDescent="0.25">
      <c r="A201" s="134"/>
      <c r="B201" s="129" t="s">
        <v>164</v>
      </c>
      <c r="C201" s="131" t="s">
        <v>178</v>
      </c>
      <c r="D201" s="131" t="s">
        <v>163</v>
      </c>
      <c r="E201" s="130" t="s">
        <v>163</v>
      </c>
      <c r="F201" s="130" t="s">
        <v>163</v>
      </c>
      <c r="G201" s="130" t="s">
        <v>163</v>
      </c>
      <c r="H201" s="3" t="s">
        <v>199</v>
      </c>
      <c r="I201" s="3" t="s">
        <v>101</v>
      </c>
      <c r="J201" s="3" t="s">
        <v>201</v>
      </c>
      <c r="K201" s="130" t="s">
        <v>163</v>
      </c>
      <c r="L201" s="130" t="s">
        <v>163</v>
      </c>
      <c r="M201" s="5">
        <v>0</v>
      </c>
      <c r="N201" s="5">
        <v>0</v>
      </c>
      <c r="O201" s="5">
        <v>0</v>
      </c>
      <c r="P201" s="5">
        <v>0</v>
      </c>
      <c r="Q201" s="1">
        <v>0</v>
      </c>
      <c r="R201" s="5">
        <v>0</v>
      </c>
      <c r="S201" s="5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5">
        <f>SUM(M201:S201)+T201</f>
        <v>0</v>
      </c>
    </row>
    <row r="202" spans="1:26" ht="183" customHeight="1" x14ac:dyDescent="0.25">
      <c r="A202" s="136" t="s">
        <v>231</v>
      </c>
      <c r="B202" s="14" t="s">
        <v>70</v>
      </c>
      <c r="C202" s="130" t="s">
        <v>163</v>
      </c>
      <c r="D202" s="131" t="s">
        <v>163</v>
      </c>
      <c r="E202" s="130" t="s">
        <v>163</v>
      </c>
      <c r="F202" s="130" t="s">
        <v>358</v>
      </c>
      <c r="G202" s="131" t="s">
        <v>82</v>
      </c>
      <c r="H202" s="130" t="s">
        <v>163</v>
      </c>
      <c r="I202" s="130" t="s">
        <v>163</v>
      </c>
      <c r="J202" s="130" t="s">
        <v>163</v>
      </c>
      <c r="K202" s="130" t="s">
        <v>163</v>
      </c>
      <c r="L202" s="130" t="s">
        <v>163</v>
      </c>
      <c r="M202" s="5">
        <f t="shared" ref="M202:X202" si="71">M204+M205+M203</f>
        <v>240</v>
      </c>
      <c r="N202" s="5">
        <f t="shared" si="71"/>
        <v>250</v>
      </c>
      <c r="O202" s="5">
        <f t="shared" si="71"/>
        <v>120</v>
      </c>
      <c r="P202" s="5">
        <f t="shared" si="71"/>
        <v>120</v>
      </c>
      <c r="Q202" s="5">
        <f t="shared" si="71"/>
        <v>190</v>
      </c>
      <c r="R202" s="5">
        <f t="shared" si="71"/>
        <v>60</v>
      </c>
      <c r="S202" s="5">
        <f t="shared" si="71"/>
        <v>90</v>
      </c>
      <c r="T202" s="5">
        <f t="shared" si="71"/>
        <v>90</v>
      </c>
      <c r="U202" s="5">
        <f t="shared" si="71"/>
        <v>90</v>
      </c>
      <c r="V202" s="5">
        <f t="shared" si="71"/>
        <v>90</v>
      </c>
      <c r="W202" s="5">
        <f t="shared" si="71"/>
        <v>90</v>
      </c>
      <c r="X202" s="5">
        <f t="shared" si="71"/>
        <v>90</v>
      </c>
      <c r="Y202" s="5">
        <f>Y203+Y205+Y204</f>
        <v>1520</v>
      </c>
    </row>
    <row r="203" spans="1:26" ht="23.25" customHeight="1" x14ac:dyDescent="0.25">
      <c r="A203" s="151"/>
      <c r="B203" s="129" t="s">
        <v>164</v>
      </c>
      <c r="C203" s="131" t="s">
        <v>178</v>
      </c>
      <c r="D203" s="131" t="s">
        <v>163</v>
      </c>
      <c r="E203" s="130" t="s">
        <v>163</v>
      </c>
      <c r="F203" s="130" t="s">
        <v>163</v>
      </c>
      <c r="G203" s="130" t="s">
        <v>163</v>
      </c>
      <c r="H203" s="3" t="s">
        <v>199</v>
      </c>
      <c r="I203" s="22" t="s">
        <v>372</v>
      </c>
      <c r="J203" s="3" t="s">
        <v>204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5">
        <v>60</v>
      </c>
      <c r="S203" s="5">
        <v>90</v>
      </c>
      <c r="T203" s="1">
        <v>90</v>
      </c>
      <c r="U203" s="1">
        <v>90</v>
      </c>
      <c r="V203" s="1">
        <v>90</v>
      </c>
      <c r="W203" s="1">
        <v>90</v>
      </c>
      <c r="X203" s="1">
        <v>90</v>
      </c>
      <c r="Y203" s="5">
        <f>SUM(M203:X203)</f>
        <v>600</v>
      </c>
    </row>
    <row r="204" spans="1:26" ht="23.25" customHeight="1" x14ac:dyDescent="0.25">
      <c r="A204" s="153"/>
      <c r="B204" s="129" t="s">
        <v>164</v>
      </c>
      <c r="C204" s="131" t="s">
        <v>178</v>
      </c>
      <c r="D204" s="131" t="s">
        <v>163</v>
      </c>
      <c r="E204" s="130" t="s">
        <v>163</v>
      </c>
      <c r="F204" s="130" t="s">
        <v>163</v>
      </c>
      <c r="G204" s="130" t="s">
        <v>163</v>
      </c>
      <c r="H204" s="3" t="s">
        <v>199</v>
      </c>
      <c r="I204" s="22" t="s">
        <v>101</v>
      </c>
      <c r="J204" s="3" t="s">
        <v>201</v>
      </c>
      <c r="K204" s="130" t="s">
        <v>163</v>
      </c>
      <c r="L204" s="130" t="s">
        <v>163</v>
      </c>
      <c r="M204" s="5">
        <v>120</v>
      </c>
      <c r="N204" s="5">
        <v>75</v>
      </c>
      <c r="O204" s="5">
        <v>36</v>
      </c>
      <c r="P204" s="5">
        <v>8.4</v>
      </c>
      <c r="Q204" s="1">
        <v>11.4</v>
      </c>
      <c r="R204" s="5">
        <v>0</v>
      </c>
      <c r="S204" s="5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5">
        <f>SUM(M204:X204)</f>
        <v>250.8</v>
      </c>
    </row>
    <row r="205" spans="1:26" ht="37.5" customHeight="1" x14ac:dyDescent="0.25">
      <c r="A205" s="153"/>
      <c r="B205" s="129" t="s">
        <v>169</v>
      </c>
      <c r="C205" s="131"/>
      <c r="D205" s="131"/>
      <c r="E205" s="130"/>
      <c r="F205" s="130"/>
      <c r="G205" s="130"/>
      <c r="H205" s="130"/>
      <c r="I205" s="130"/>
      <c r="J205" s="130"/>
      <c r="K205" s="130"/>
      <c r="L205" s="130"/>
      <c r="M205" s="5">
        <f>M206</f>
        <v>120</v>
      </c>
      <c r="N205" s="5">
        <v>175</v>
      </c>
      <c r="O205" s="5">
        <v>84</v>
      </c>
      <c r="P205" s="5">
        <v>111.6</v>
      </c>
      <c r="Q205" s="1">
        <v>178.6</v>
      </c>
      <c r="R205" s="5">
        <v>0</v>
      </c>
      <c r="S205" s="5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5">
        <f>Y206</f>
        <v>669.2</v>
      </c>
    </row>
    <row r="206" spans="1:26" ht="20.25" customHeight="1" x14ac:dyDescent="0.25">
      <c r="A206" s="152"/>
      <c r="B206" s="11" t="s">
        <v>170</v>
      </c>
      <c r="C206" s="131" t="s">
        <v>178</v>
      </c>
      <c r="D206" s="131" t="s">
        <v>163</v>
      </c>
      <c r="E206" s="130" t="s">
        <v>163</v>
      </c>
      <c r="F206" s="130" t="s">
        <v>163</v>
      </c>
      <c r="G206" s="130" t="s">
        <v>163</v>
      </c>
      <c r="H206" s="3" t="s">
        <v>199</v>
      </c>
      <c r="I206" s="3" t="s">
        <v>77</v>
      </c>
      <c r="J206" s="3" t="s">
        <v>201</v>
      </c>
      <c r="K206" s="130" t="s">
        <v>163</v>
      </c>
      <c r="L206" s="130" t="s">
        <v>163</v>
      </c>
      <c r="M206" s="5">
        <v>120</v>
      </c>
      <c r="N206" s="5">
        <v>175</v>
      </c>
      <c r="O206" s="5">
        <v>84</v>
      </c>
      <c r="P206" s="5">
        <v>111.6</v>
      </c>
      <c r="Q206" s="1">
        <v>178.6</v>
      </c>
      <c r="R206" s="5">
        <v>0</v>
      </c>
      <c r="S206" s="5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5">
        <f>SUM(M206:S206)</f>
        <v>669.2</v>
      </c>
    </row>
    <row r="207" spans="1:26" ht="66" customHeight="1" x14ac:dyDescent="0.25">
      <c r="A207" s="136" t="s">
        <v>232</v>
      </c>
      <c r="B207" s="14" t="s">
        <v>239</v>
      </c>
      <c r="C207" s="130" t="s">
        <v>163</v>
      </c>
      <c r="D207" s="131" t="s">
        <v>163</v>
      </c>
      <c r="E207" s="130" t="s">
        <v>163</v>
      </c>
      <c r="F207" s="130" t="s">
        <v>182</v>
      </c>
      <c r="G207" s="131" t="s">
        <v>82</v>
      </c>
      <c r="H207" s="130" t="s">
        <v>163</v>
      </c>
      <c r="I207" s="130" t="s">
        <v>163</v>
      </c>
      <c r="J207" s="130" t="s">
        <v>163</v>
      </c>
      <c r="K207" s="130" t="s">
        <v>163</v>
      </c>
      <c r="L207" s="130" t="s">
        <v>163</v>
      </c>
      <c r="M207" s="5">
        <f>M208+M209</f>
        <v>420</v>
      </c>
      <c r="N207" s="5">
        <f>N208+N209</f>
        <v>1200</v>
      </c>
      <c r="O207" s="5">
        <v>0</v>
      </c>
      <c r="P207" s="5">
        <v>0</v>
      </c>
      <c r="Q207" s="1">
        <v>0</v>
      </c>
      <c r="R207" s="5">
        <v>0</v>
      </c>
      <c r="S207" s="5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5">
        <f>Y208+Y209</f>
        <v>1620</v>
      </c>
    </row>
    <row r="208" spans="1:26" ht="23.25" customHeight="1" x14ac:dyDescent="0.25">
      <c r="A208" s="133"/>
      <c r="B208" s="129" t="s">
        <v>164</v>
      </c>
      <c r="C208" s="131" t="s">
        <v>178</v>
      </c>
      <c r="D208" s="131" t="s">
        <v>163</v>
      </c>
      <c r="E208" s="130" t="s">
        <v>163</v>
      </c>
      <c r="F208" s="130" t="s">
        <v>163</v>
      </c>
      <c r="G208" s="130" t="s">
        <v>163</v>
      </c>
      <c r="H208" s="3" t="s">
        <v>199</v>
      </c>
      <c r="I208" s="3" t="s">
        <v>202</v>
      </c>
      <c r="J208" s="3" t="s">
        <v>204</v>
      </c>
      <c r="K208" s="130" t="s">
        <v>163</v>
      </c>
      <c r="L208" s="130" t="s">
        <v>163</v>
      </c>
      <c r="M208" s="5">
        <v>210</v>
      </c>
      <c r="N208" s="5">
        <v>360</v>
      </c>
      <c r="O208" s="5">
        <v>0</v>
      </c>
      <c r="P208" s="5">
        <v>0</v>
      </c>
      <c r="Q208" s="1">
        <v>0</v>
      </c>
      <c r="R208" s="5">
        <v>0</v>
      </c>
      <c r="S208" s="5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5">
        <f>SUM(M208:S208)</f>
        <v>570</v>
      </c>
    </row>
    <row r="209" spans="1:25" ht="32.25" customHeight="1" x14ac:dyDescent="0.25">
      <c r="A209" s="134"/>
      <c r="B209" s="129" t="s">
        <v>169</v>
      </c>
      <c r="C209" s="131"/>
      <c r="D209" s="131"/>
      <c r="E209" s="130"/>
      <c r="F209" s="130"/>
      <c r="G209" s="130"/>
      <c r="H209" s="130"/>
      <c r="I209" s="130"/>
      <c r="J209" s="130"/>
      <c r="K209" s="130"/>
      <c r="L209" s="130"/>
      <c r="M209" s="5">
        <f>M210</f>
        <v>210</v>
      </c>
      <c r="N209" s="5">
        <v>840</v>
      </c>
      <c r="O209" s="5">
        <v>0</v>
      </c>
      <c r="P209" s="5">
        <v>0</v>
      </c>
      <c r="Q209" s="1">
        <v>0</v>
      </c>
      <c r="R209" s="5">
        <v>0</v>
      </c>
      <c r="S209" s="5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5">
        <f>Y210</f>
        <v>1050</v>
      </c>
    </row>
    <row r="210" spans="1:25" x14ac:dyDescent="0.25">
      <c r="A210" s="135"/>
      <c r="B210" s="11" t="s">
        <v>170</v>
      </c>
      <c r="C210" s="131" t="s">
        <v>178</v>
      </c>
      <c r="D210" s="131" t="s">
        <v>163</v>
      </c>
      <c r="E210" s="130" t="s">
        <v>163</v>
      </c>
      <c r="F210" s="130" t="s">
        <v>163</v>
      </c>
      <c r="G210" s="130" t="s">
        <v>163</v>
      </c>
      <c r="H210" s="3" t="s">
        <v>199</v>
      </c>
      <c r="I210" s="3" t="s">
        <v>255</v>
      </c>
      <c r="J210" s="3" t="s">
        <v>204</v>
      </c>
      <c r="K210" s="130" t="s">
        <v>163</v>
      </c>
      <c r="L210" s="130" t="s">
        <v>163</v>
      </c>
      <c r="M210" s="5">
        <v>210</v>
      </c>
      <c r="N210" s="5">
        <v>840</v>
      </c>
      <c r="O210" s="5">
        <v>0</v>
      </c>
      <c r="P210" s="5">
        <v>0</v>
      </c>
      <c r="Q210" s="1">
        <v>0</v>
      </c>
      <c r="R210" s="5">
        <v>0</v>
      </c>
      <c r="S210" s="5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5">
        <f>SUM(M210:S210)</f>
        <v>1050</v>
      </c>
    </row>
    <row r="211" spans="1:25" ht="47.25" x14ac:dyDescent="0.25">
      <c r="A211" s="136" t="s">
        <v>106</v>
      </c>
      <c r="B211" s="14" t="s">
        <v>252</v>
      </c>
      <c r="C211" s="130" t="s">
        <v>163</v>
      </c>
      <c r="D211" s="131" t="s">
        <v>163</v>
      </c>
      <c r="E211" s="130" t="s">
        <v>163</v>
      </c>
      <c r="F211" s="130" t="s">
        <v>360</v>
      </c>
      <c r="G211" s="131" t="s">
        <v>82</v>
      </c>
      <c r="H211" s="130" t="s">
        <v>163</v>
      </c>
      <c r="I211" s="130" t="s">
        <v>163</v>
      </c>
      <c r="J211" s="130" t="s">
        <v>163</v>
      </c>
      <c r="K211" s="130" t="s">
        <v>163</v>
      </c>
      <c r="L211" s="130" t="s">
        <v>163</v>
      </c>
      <c r="M211" s="5">
        <f>M212+M213+M214</f>
        <v>0</v>
      </c>
      <c r="N211" s="5">
        <f t="shared" ref="N211:X211" si="72">N212+N213+N214</f>
        <v>0</v>
      </c>
      <c r="O211" s="5">
        <f t="shared" si="72"/>
        <v>97</v>
      </c>
      <c r="P211" s="5">
        <f t="shared" si="72"/>
        <v>97</v>
      </c>
      <c r="Q211" s="5">
        <f t="shared" si="72"/>
        <v>97</v>
      </c>
      <c r="R211" s="5">
        <f t="shared" si="72"/>
        <v>97</v>
      </c>
      <c r="S211" s="5">
        <f t="shared" si="72"/>
        <v>98</v>
      </c>
      <c r="T211" s="5">
        <f t="shared" si="72"/>
        <v>98</v>
      </c>
      <c r="U211" s="5">
        <f t="shared" si="72"/>
        <v>98</v>
      </c>
      <c r="V211" s="5">
        <f t="shared" si="72"/>
        <v>98</v>
      </c>
      <c r="W211" s="5">
        <f t="shared" si="72"/>
        <v>98</v>
      </c>
      <c r="X211" s="5">
        <f t="shared" si="72"/>
        <v>98</v>
      </c>
      <c r="Y211" s="5">
        <f>Y212+Y214+Y213</f>
        <v>976</v>
      </c>
    </row>
    <row r="212" spans="1:25" ht="21.75" customHeight="1" x14ac:dyDescent="0.25">
      <c r="A212" s="133"/>
      <c r="B212" s="129" t="s">
        <v>164</v>
      </c>
      <c r="C212" s="131" t="s">
        <v>178</v>
      </c>
      <c r="D212" s="131" t="s">
        <v>163</v>
      </c>
      <c r="E212" s="130" t="s">
        <v>163</v>
      </c>
      <c r="F212" s="130" t="s">
        <v>163</v>
      </c>
      <c r="G212" s="130" t="s">
        <v>163</v>
      </c>
      <c r="H212" s="3" t="s">
        <v>199</v>
      </c>
      <c r="I212" s="3" t="s">
        <v>373</v>
      </c>
      <c r="J212" s="3" t="s">
        <v>208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5">
        <v>97</v>
      </c>
      <c r="S212" s="5">
        <v>98</v>
      </c>
      <c r="T212" s="1">
        <v>98</v>
      </c>
      <c r="U212" s="1">
        <v>98</v>
      </c>
      <c r="V212" s="1">
        <v>98</v>
      </c>
      <c r="W212" s="1">
        <v>98</v>
      </c>
      <c r="X212" s="1">
        <v>98</v>
      </c>
      <c r="Y212" s="5">
        <f>SUM(M212:X212)</f>
        <v>685</v>
      </c>
    </row>
    <row r="213" spans="1:25" ht="21.75" customHeight="1" x14ac:dyDescent="0.25">
      <c r="A213" s="133"/>
      <c r="B213" s="129" t="s">
        <v>164</v>
      </c>
      <c r="C213" s="131" t="s">
        <v>178</v>
      </c>
      <c r="D213" s="131" t="s">
        <v>163</v>
      </c>
      <c r="E213" s="130" t="s">
        <v>163</v>
      </c>
      <c r="F213" s="130" t="s">
        <v>163</v>
      </c>
      <c r="G213" s="130" t="s">
        <v>163</v>
      </c>
      <c r="H213" s="3" t="s">
        <v>199</v>
      </c>
      <c r="I213" s="3" t="s">
        <v>101</v>
      </c>
      <c r="J213" s="3" t="s">
        <v>208</v>
      </c>
      <c r="K213" s="130" t="s">
        <v>163</v>
      </c>
      <c r="L213" s="130" t="s">
        <v>163</v>
      </c>
      <c r="M213" s="5">
        <v>0</v>
      </c>
      <c r="N213" s="5">
        <v>0</v>
      </c>
      <c r="O213" s="5">
        <v>97</v>
      </c>
      <c r="P213" s="5">
        <v>6.79</v>
      </c>
      <c r="Q213" s="1">
        <v>5.82</v>
      </c>
      <c r="R213" s="5">
        <v>0</v>
      </c>
      <c r="S213" s="5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5">
        <f>SUM(M213:X213)</f>
        <v>109.61000000000001</v>
      </c>
    </row>
    <row r="214" spans="1:25" ht="36" customHeight="1" x14ac:dyDescent="0.25">
      <c r="A214" s="133"/>
      <c r="B214" s="129" t="s">
        <v>169</v>
      </c>
      <c r="C214" s="131"/>
      <c r="D214" s="131"/>
      <c r="E214" s="130"/>
      <c r="F214" s="130"/>
      <c r="G214" s="130"/>
      <c r="H214" s="130"/>
      <c r="I214" s="130"/>
      <c r="J214" s="130"/>
      <c r="K214" s="130"/>
      <c r="L214" s="130"/>
      <c r="M214" s="5">
        <v>0</v>
      </c>
      <c r="N214" s="5">
        <v>0</v>
      </c>
      <c r="O214" s="5">
        <v>0</v>
      </c>
      <c r="P214" s="5">
        <f>P215</f>
        <v>90.21</v>
      </c>
      <c r="Q214" s="1">
        <v>91.18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5">
        <f>SUM(M214:S214)</f>
        <v>181.39</v>
      </c>
    </row>
    <row r="215" spans="1:25" ht="18" customHeight="1" x14ac:dyDescent="0.25">
      <c r="A215" s="133"/>
      <c r="B215" s="11" t="s">
        <v>170</v>
      </c>
      <c r="C215" s="131" t="s">
        <v>178</v>
      </c>
      <c r="D215" s="131" t="s">
        <v>163</v>
      </c>
      <c r="E215" s="130" t="s">
        <v>163</v>
      </c>
      <c r="F215" s="130" t="s">
        <v>163</v>
      </c>
      <c r="G215" s="130" t="s">
        <v>163</v>
      </c>
      <c r="H215" s="3" t="s">
        <v>199</v>
      </c>
      <c r="I215" s="3" t="s">
        <v>77</v>
      </c>
      <c r="J215" s="3" t="s">
        <v>208</v>
      </c>
      <c r="K215" s="130" t="s">
        <v>163</v>
      </c>
      <c r="L215" s="130" t="s">
        <v>163</v>
      </c>
      <c r="M215" s="5">
        <v>0</v>
      </c>
      <c r="N215" s="5">
        <v>0</v>
      </c>
      <c r="O215" s="5">
        <v>0</v>
      </c>
      <c r="P215" s="5">
        <v>90.21</v>
      </c>
      <c r="Q215" s="1">
        <v>91.18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5">
        <f>SUM(M215:S215)</f>
        <v>181.39</v>
      </c>
    </row>
    <row r="216" spans="1:25" ht="85.5" customHeight="1" x14ac:dyDescent="0.25">
      <c r="A216" s="136" t="s">
        <v>233</v>
      </c>
      <c r="B216" s="14" t="s">
        <v>254</v>
      </c>
      <c r="C216" s="130" t="s">
        <v>163</v>
      </c>
      <c r="D216" s="131" t="s">
        <v>163</v>
      </c>
      <c r="E216" s="130" t="s">
        <v>163</v>
      </c>
      <c r="F216" s="131" t="s">
        <v>356</v>
      </c>
      <c r="G216" s="131" t="s">
        <v>82</v>
      </c>
      <c r="H216" s="130" t="s">
        <v>163</v>
      </c>
      <c r="I216" s="130" t="s">
        <v>163</v>
      </c>
      <c r="J216" s="130" t="s">
        <v>163</v>
      </c>
      <c r="K216" s="130" t="s">
        <v>163</v>
      </c>
      <c r="L216" s="130" t="s">
        <v>163</v>
      </c>
      <c r="M216" s="5">
        <f>M217+M218+M219</f>
        <v>0</v>
      </c>
      <c r="N216" s="5">
        <f t="shared" ref="N216:X216" si="73">N217+N218+N219</f>
        <v>0</v>
      </c>
      <c r="O216" s="5">
        <f t="shared" si="73"/>
        <v>280</v>
      </c>
      <c r="P216" s="5">
        <f t="shared" si="73"/>
        <v>0</v>
      </c>
      <c r="Q216" s="5">
        <f t="shared" si="73"/>
        <v>300</v>
      </c>
      <c r="R216" s="5">
        <f t="shared" si="73"/>
        <v>0</v>
      </c>
      <c r="S216" s="5">
        <f t="shared" si="73"/>
        <v>299</v>
      </c>
      <c r="T216" s="5">
        <f t="shared" si="73"/>
        <v>0</v>
      </c>
      <c r="U216" s="5">
        <f t="shared" si="73"/>
        <v>299</v>
      </c>
      <c r="V216" s="5">
        <f t="shared" si="73"/>
        <v>0</v>
      </c>
      <c r="W216" s="5">
        <f t="shared" si="73"/>
        <v>299</v>
      </c>
      <c r="X216" s="5">
        <f t="shared" si="73"/>
        <v>0</v>
      </c>
      <c r="Y216" s="5">
        <f>Y217+Y219+Y218</f>
        <v>1477</v>
      </c>
    </row>
    <row r="217" spans="1:25" ht="24" customHeight="1" x14ac:dyDescent="0.25">
      <c r="A217" s="133"/>
      <c r="B217" s="129" t="s">
        <v>164</v>
      </c>
      <c r="C217" s="131" t="s">
        <v>178</v>
      </c>
      <c r="D217" s="131" t="s">
        <v>163</v>
      </c>
      <c r="E217" s="130" t="s">
        <v>163</v>
      </c>
      <c r="F217" s="130" t="s">
        <v>163</v>
      </c>
      <c r="G217" s="130" t="s">
        <v>163</v>
      </c>
      <c r="H217" s="3" t="s">
        <v>199</v>
      </c>
      <c r="I217" s="3" t="s">
        <v>373</v>
      </c>
      <c r="J217" s="3" t="s">
        <v>208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5">
        <v>0</v>
      </c>
      <c r="S217" s="5">
        <v>299</v>
      </c>
      <c r="T217" s="1">
        <v>0</v>
      </c>
      <c r="U217" s="1">
        <v>299</v>
      </c>
      <c r="V217" s="1">
        <v>0</v>
      </c>
      <c r="W217" s="1">
        <v>299</v>
      </c>
      <c r="X217" s="1">
        <v>0</v>
      </c>
      <c r="Y217" s="5">
        <f>SUM(M217:X217)</f>
        <v>897</v>
      </c>
    </row>
    <row r="218" spans="1:25" ht="24" customHeight="1" x14ac:dyDescent="0.25">
      <c r="A218" s="133"/>
      <c r="B218" s="129" t="s">
        <v>164</v>
      </c>
      <c r="C218" s="131" t="s">
        <v>178</v>
      </c>
      <c r="D218" s="131" t="s">
        <v>163</v>
      </c>
      <c r="E218" s="130" t="s">
        <v>163</v>
      </c>
      <c r="F218" s="130" t="s">
        <v>163</v>
      </c>
      <c r="G218" s="130" t="s">
        <v>163</v>
      </c>
      <c r="H218" s="3" t="s">
        <v>199</v>
      </c>
      <c r="I218" s="3" t="s">
        <v>101</v>
      </c>
      <c r="J218" s="3" t="s">
        <v>208</v>
      </c>
      <c r="K218" s="130" t="s">
        <v>163</v>
      </c>
      <c r="L218" s="130" t="s">
        <v>163</v>
      </c>
      <c r="M218" s="5">
        <v>0</v>
      </c>
      <c r="N218" s="5">
        <v>0</v>
      </c>
      <c r="O218" s="5">
        <v>280</v>
      </c>
      <c r="P218" s="5">
        <v>0</v>
      </c>
      <c r="Q218" s="1">
        <v>18</v>
      </c>
      <c r="R218" s="5">
        <v>0</v>
      </c>
      <c r="S218" s="5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5">
        <f>SUM(M218:X218)</f>
        <v>298</v>
      </c>
    </row>
    <row r="219" spans="1:25" ht="33" customHeight="1" x14ac:dyDescent="0.25">
      <c r="A219" s="133"/>
      <c r="B219" s="129" t="s">
        <v>169</v>
      </c>
      <c r="C219" s="131"/>
      <c r="D219" s="131"/>
      <c r="E219" s="130"/>
      <c r="F219" s="130"/>
      <c r="G219" s="130"/>
      <c r="H219" s="130"/>
      <c r="I219" s="130"/>
      <c r="J219" s="130"/>
      <c r="K219" s="130"/>
      <c r="L219" s="130"/>
      <c r="M219" s="5">
        <v>0</v>
      </c>
      <c r="N219" s="5">
        <v>0</v>
      </c>
      <c r="O219" s="5">
        <v>0</v>
      </c>
      <c r="P219" s="5">
        <v>0</v>
      </c>
      <c r="Q219" s="1">
        <v>282</v>
      </c>
      <c r="R219" s="5">
        <v>0</v>
      </c>
      <c r="S219" s="5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5">
        <f>SUM(M219:S219)</f>
        <v>282</v>
      </c>
    </row>
    <row r="220" spans="1:25" ht="21" customHeight="1" x14ac:dyDescent="0.25">
      <c r="A220" s="133"/>
      <c r="B220" s="11" t="s">
        <v>170</v>
      </c>
      <c r="C220" s="131" t="s">
        <v>178</v>
      </c>
      <c r="D220" s="131" t="s">
        <v>163</v>
      </c>
      <c r="E220" s="130" t="s">
        <v>163</v>
      </c>
      <c r="F220" s="130" t="s">
        <v>163</v>
      </c>
      <c r="G220" s="130" t="s">
        <v>163</v>
      </c>
      <c r="H220" s="3" t="s">
        <v>199</v>
      </c>
      <c r="I220" s="3" t="s">
        <v>255</v>
      </c>
      <c r="J220" s="3" t="s">
        <v>208</v>
      </c>
      <c r="K220" s="130" t="s">
        <v>163</v>
      </c>
      <c r="L220" s="130" t="s">
        <v>163</v>
      </c>
      <c r="M220" s="5">
        <v>0</v>
      </c>
      <c r="N220" s="5">
        <v>0</v>
      </c>
      <c r="O220" s="5">
        <v>0</v>
      </c>
      <c r="P220" s="5">
        <v>0</v>
      </c>
      <c r="Q220" s="1">
        <v>282</v>
      </c>
      <c r="R220" s="5">
        <v>0</v>
      </c>
      <c r="S220" s="5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5">
        <f>SUM(M220:S220)</f>
        <v>282</v>
      </c>
    </row>
    <row r="221" spans="1:25" ht="53.25" customHeight="1" x14ac:dyDescent="0.25">
      <c r="A221" s="136" t="s">
        <v>234</v>
      </c>
      <c r="B221" s="14" t="s">
        <v>253</v>
      </c>
      <c r="C221" s="130" t="s">
        <v>163</v>
      </c>
      <c r="D221" s="131" t="s">
        <v>163</v>
      </c>
      <c r="E221" s="130" t="s">
        <v>163</v>
      </c>
      <c r="F221" s="131" t="s">
        <v>355</v>
      </c>
      <c r="G221" s="131" t="s">
        <v>82</v>
      </c>
      <c r="H221" s="130" t="s">
        <v>163</v>
      </c>
      <c r="I221" s="130" t="s">
        <v>163</v>
      </c>
      <c r="J221" s="130" t="s">
        <v>163</v>
      </c>
      <c r="K221" s="130" t="s">
        <v>163</v>
      </c>
      <c r="L221" s="130" t="s">
        <v>163</v>
      </c>
      <c r="M221" s="5">
        <v>0</v>
      </c>
      <c r="N221" s="5">
        <v>0</v>
      </c>
      <c r="O221" s="5">
        <v>0</v>
      </c>
      <c r="P221" s="5">
        <v>0</v>
      </c>
      <c r="Q221" s="1">
        <v>0</v>
      </c>
      <c r="R221" s="5">
        <f>R222+R224</f>
        <v>0</v>
      </c>
      <c r="S221" s="5">
        <v>0</v>
      </c>
      <c r="T221" s="1">
        <f>T222</f>
        <v>0</v>
      </c>
      <c r="U221" s="1">
        <f>U222</f>
        <v>0</v>
      </c>
      <c r="V221" s="1">
        <f>V222</f>
        <v>0</v>
      </c>
      <c r="W221" s="1">
        <f>W222</f>
        <v>0</v>
      </c>
      <c r="X221" s="1">
        <f>X222</f>
        <v>0</v>
      </c>
      <c r="Y221" s="5">
        <f>Y222+Y223</f>
        <v>0</v>
      </c>
    </row>
    <row r="222" spans="1:25" ht="24" customHeight="1" x14ac:dyDescent="0.25">
      <c r="A222" s="133"/>
      <c r="B222" s="129" t="s">
        <v>164</v>
      </c>
      <c r="C222" s="131" t="s">
        <v>178</v>
      </c>
      <c r="D222" s="131" t="s">
        <v>163</v>
      </c>
      <c r="E222" s="130" t="s">
        <v>163</v>
      </c>
      <c r="F222" s="130" t="s">
        <v>163</v>
      </c>
      <c r="G222" s="130" t="s">
        <v>163</v>
      </c>
      <c r="H222" s="3" t="s">
        <v>199</v>
      </c>
      <c r="I222" s="3" t="s">
        <v>101</v>
      </c>
      <c r="J222" s="3" t="s">
        <v>208</v>
      </c>
      <c r="K222" s="130" t="s">
        <v>163</v>
      </c>
      <c r="L222" s="130" t="s">
        <v>163</v>
      </c>
      <c r="M222" s="5">
        <v>0</v>
      </c>
      <c r="N222" s="5">
        <v>0</v>
      </c>
      <c r="O222" s="5">
        <v>0</v>
      </c>
      <c r="P222" s="5">
        <v>0</v>
      </c>
      <c r="Q222" s="1">
        <v>0</v>
      </c>
      <c r="R222" s="5">
        <v>0</v>
      </c>
      <c r="S222" s="5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5">
        <f>SUM(M222:S222)+T222+V222+X222</f>
        <v>0</v>
      </c>
    </row>
    <row r="223" spans="1:25" ht="38.25" customHeight="1" x14ac:dyDescent="0.25">
      <c r="A223" s="133"/>
      <c r="B223" s="129" t="s">
        <v>169</v>
      </c>
      <c r="C223" s="131"/>
      <c r="D223" s="131"/>
      <c r="E223" s="130"/>
      <c r="F223" s="130"/>
      <c r="G223" s="130"/>
      <c r="H223" s="130"/>
      <c r="I223" s="130"/>
      <c r="J223" s="130"/>
      <c r="K223" s="130"/>
      <c r="L223" s="130"/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5">
        <f>SUM(M223:S223)</f>
        <v>0</v>
      </c>
    </row>
    <row r="224" spans="1:25" x14ac:dyDescent="0.25">
      <c r="A224" s="133"/>
      <c r="B224" s="11" t="s">
        <v>170</v>
      </c>
      <c r="C224" s="131" t="s">
        <v>178</v>
      </c>
      <c r="D224" s="131" t="s">
        <v>163</v>
      </c>
      <c r="E224" s="130" t="s">
        <v>163</v>
      </c>
      <c r="F224" s="130" t="s">
        <v>163</v>
      </c>
      <c r="G224" s="130" t="s">
        <v>163</v>
      </c>
      <c r="H224" s="3" t="s">
        <v>199</v>
      </c>
      <c r="I224" s="3" t="s">
        <v>255</v>
      </c>
      <c r="J224" s="3" t="s">
        <v>208</v>
      </c>
      <c r="K224" s="130" t="s">
        <v>163</v>
      </c>
      <c r="L224" s="130" t="s">
        <v>163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5">
        <f>SUM(M224:S224)</f>
        <v>0</v>
      </c>
    </row>
    <row r="225" spans="1:25" ht="62.25" customHeight="1" x14ac:dyDescent="0.25">
      <c r="A225" s="136" t="s">
        <v>235</v>
      </c>
      <c r="B225" s="14" t="s">
        <v>295</v>
      </c>
      <c r="C225" s="130" t="s">
        <v>163</v>
      </c>
      <c r="D225" s="131" t="s">
        <v>163</v>
      </c>
      <c r="E225" s="130" t="s">
        <v>163</v>
      </c>
      <c r="F225" s="147" t="s">
        <v>394</v>
      </c>
      <c r="G225" s="131" t="s">
        <v>82</v>
      </c>
      <c r="H225" s="130" t="s">
        <v>163</v>
      </c>
      <c r="I225" s="130" t="s">
        <v>163</v>
      </c>
      <c r="J225" s="130" t="s">
        <v>163</v>
      </c>
      <c r="K225" s="130" t="s">
        <v>163</v>
      </c>
      <c r="L225" s="130" t="s">
        <v>163</v>
      </c>
      <c r="M225" s="5">
        <f>M226+M227+M228</f>
        <v>0</v>
      </c>
      <c r="N225" s="5">
        <f>N226+N227+N228</f>
        <v>0</v>
      </c>
      <c r="O225" s="5">
        <f>O226+O227+O228</f>
        <v>0</v>
      </c>
      <c r="P225" s="5">
        <f>P226+P227+P228</f>
        <v>270</v>
      </c>
      <c r="Q225" s="5">
        <f>Q226+Q227+Q228</f>
        <v>0</v>
      </c>
      <c r="R225" s="5">
        <f>R226+R228</f>
        <v>290</v>
      </c>
      <c r="S225" s="5">
        <f>S226+S228</f>
        <v>0</v>
      </c>
      <c r="T225" s="1">
        <v>299</v>
      </c>
      <c r="U225" s="1">
        <f>U226+U228</f>
        <v>0</v>
      </c>
      <c r="V225" s="1">
        <v>299</v>
      </c>
      <c r="W225" s="1">
        <f>W226+W228</f>
        <v>0</v>
      </c>
      <c r="X225" s="1">
        <v>299</v>
      </c>
      <c r="Y225" s="5">
        <f>Y226+Y228+Y227</f>
        <v>1457</v>
      </c>
    </row>
    <row r="226" spans="1:25" ht="23.25" customHeight="1" x14ac:dyDescent="0.25">
      <c r="A226" s="133"/>
      <c r="B226" s="129" t="s">
        <v>164</v>
      </c>
      <c r="C226" s="131" t="s">
        <v>178</v>
      </c>
      <c r="D226" s="131" t="s">
        <v>163</v>
      </c>
      <c r="E226" s="130" t="s">
        <v>163</v>
      </c>
      <c r="F226" s="130" t="s">
        <v>163</v>
      </c>
      <c r="G226" s="130" t="s">
        <v>163</v>
      </c>
      <c r="H226" s="3" t="s">
        <v>199</v>
      </c>
      <c r="I226" s="3" t="s">
        <v>373</v>
      </c>
      <c r="J226" s="3" t="s">
        <v>208</v>
      </c>
      <c r="K226" s="130" t="s">
        <v>163</v>
      </c>
      <c r="L226" s="130" t="s">
        <v>163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5">
        <v>290</v>
      </c>
      <c r="S226" s="5">
        <v>0</v>
      </c>
      <c r="T226" s="1">
        <v>299</v>
      </c>
      <c r="U226" s="1">
        <v>0</v>
      </c>
      <c r="V226" s="1">
        <v>299</v>
      </c>
      <c r="W226" s="1">
        <v>0</v>
      </c>
      <c r="X226" s="1">
        <v>299</v>
      </c>
      <c r="Y226" s="5">
        <f>SUM(M226:S226)+T226+V226+X226</f>
        <v>1187</v>
      </c>
    </row>
    <row r="227" spans="1:25" ht="23.25" customHeight="1" x14ac:dyDescent="0.25">
      <c r="A227" s="133"/>
      <c r="B227" s="129" t="s">
        <v>164</v>
      </c>
      <c r="C227" s="131" t="s">
        <v>178</v>
      </c>
      <c r="D227" s="131" t="s">
        <v>163</v>
      </c>
      <c r="E227" s="130" t="s">
        <v>163</v>
      </c>
      <c r="F227" s="130" t="s">
        <v>163</v>
      </c>
      <c r="G227" s="130" t="s">
        <v>163</v>
      </c>
      <c r="H227" s="3" t="s">
        <v>199</v>
      </c>
      <c r="I227" s="3" t="s">
        <v>101</v>
      </c>
      <c r="J227" s="3" t="s">
        <v>208</v>
      </c>
      <c r="K227" s="130"/>
      <c r="L227" s="130"/>
      <c r="M227" s="5">
        <v>0</v>
      </c>
      <c r="N227" s="5">
        <v>0</v>
      </c>
      <c r="O227" s="5">
        <v>0</v>
      </c>
      <c r="P227" s="5">
        <v>18.899999999999999</v>
      </c>
      <c r="Q227" s="1">
        <v>0</v>
      </c>
      <c r="R227" s="5"/>
      <c r="S227" s="5"/>
      <c r="T227" s="1"/>
      <c r="U227" s="1"/>
      <c r="V227" s="1"/>
      <c r="W227" s="1"/>
      <c r="X227" s="1"/>
      <c r="Y227" s="5">
        <f>SUM(M227:X227)</f>
        <v>18.899999999999999</v>
      </c>
    </row>
    <row r="228" spans="1:25" ht="33" customHeight="1" x14ac:dyDescent="0.25">
      <c r="A228" s="133"/>
      <c r="B228" s="129" t="s">
        <v>169</v>
      </c>
      <c r="C228" s="131"/>
      <c r="D228" s="131"/>
      <c r="E228" s="130"/>
      <c r="F228" s="130"/>
      <c r="G228" s="130"/>
      <c r="H228" s="130"/>
      <c r="I228" s="130"/>
      <c r="J228" s="130"/>
      <c r="K228" s="130"/>
      <c r="L228" s="130"/>
      <c r="M228" s="5">
        <v>0</v>
      </c>
      <c r="N228" s="5">
        <v>0</v>
      </c>
      <c r="O228" s="5">
        <v>0</v>
      </c>
      <c r="P228" s="5">
        <v>251.1</v>
      </c>
      <c r="Q228" s="1">
        <v>0</v>
      </c>
      <c r="R228" s="5">
        <v>0</v>
      </c>
      <c r="S228" s="5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5">
        <f>SUM(M228:S228)</f>
        <v>251.1</v>
      </c>
    </row>
    <row r="229" spans="1:25" ht="24" customHeight="1" x14ac:dyDescent="0.25">
      <c r="A229" s="133"/>
      <c r="B229" s="11" t="s">
        <v>170</v>
      </c>
      <c r="C229" s="131" t="s">
        <v>178</v>
      </c>
      <c r="D229" s="131" t="s">
        <v>163</v>
      </c>
      <c r="E229" s="130" t="s">
        <v>163</v>
      </c>
      <c r="F229" s="130" t="s">
        <v>163</v>
      </c>
      <c r="G229" s="130" t="s">
        <v>163</v>
      </c>
      <c r="H229" s="3" t="s">
        <v>199</v>
      </c>
      <c r="I229" s="3" t="s">
        <v>77</v>
      </c>
      <c r="J229" s="3" t="s">
        <v>208</v>
      </c>
      <c r="K229" s="130" t="s">
        <v>163</v>
      </c>
      <c r="L229" s="130" t="s">
        <v>163</v>
      </c>
      <c r="M229" s="5">
        <v>0</v>
      </c>
      <c r="N229" s="5">
        <v>0</v>
      </c>
      <c r="O229" s="5">
        <v>0</v>
      </c>
      <c r="P229" s="5">
        <v>251.1</v>
      </c>
      <c r="Q229" s="1">
        <v>0</v>
      </c>
      <c r="R229" s="5">
        <v>0</v>
      </c>
      <c r="S229" s="5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5">
        <f>SUM(M229:S229)</f>
        <v>251.1</v>
      </c>
    </row>
    <row r="230" spans="1:25" ht="51" customHeight="1" x14ac:dyDescent="0.25">
      <c r="A230" s="133" t="s">
        <v>95</v>
      </c>
      <c r="B230" s="11" t="s">
        <v>348</v>
      </c>
      <c r="C230" s="131"/>
      <c r="D230" s="131"/>
      <c r="E230" s="130"/>
      <c r="F230" s="131" t="s">
        <v>352</v>
      </c>
      <c r="G230" s="130"/>
      <c r="H230" s="3"/>
      <c r="I230" s="3"/>
      <c r="J230" s="3"/>
      <c r="K230" s="130"/>
      <c r="L230" s="130"/>
      <c r="M230" s="5"/>
      <c r="N230" s="5"/>
      <c r="O230" s="5"/>
      <c r="P230" s="5"/>
      <c r="Q230" s="1"/>
      <c r="R230" s="5"/>
      <c r="S230" s="5">
        <f t="shared" ref="S230:Y230" si="74">S231</f>
        <v>0</v>
      </c>
      <c r="T230" s="5">
        <f t="shared" si="74"/>
        <v>0</v>
      </c>
      <c r="U230" s="5">
        <f t="shared" si="74"/>
        <v>0</v>
      </c>
      <c r="V230" s="5">
        <f t="shared" si="74"/>
        <v>0</v>
      </c>
      <c r="W230" s="5">
        <f t="shared" si="74"/>
        <v>0</v>
      </c>
      <c r="X230" s="5">
        <f t="shared" si="74"/>
        <v>0</v>
      </c>
      <c r="Y230" s="5">
        <f t="shared" si="74"/>
        <v>0</v>
      </c>
    </row>
    <row r="231" spans="1:25" ht="24" customHeight="1" x14ac:dyDescent="0.25">
      <c r="A231" s="133"/>
      <c r="B231" s="11" t="s">
        <v>164</v>
      </c>
      <c r="C231" s="131" t="s">
        <v>178</v>
      </c>
      <c r="D231" s="131"/>
      <c r="E231" s="130"/>
      <c r="F231" s="130"/>
      <c r="G231" s="130"/>
      <c r="H231" s="3"/>
      <c r="I231" s="3"/>
      <c r="J231" s="3"/>
      <c r="K231" s="130"/>
      <c r="L231" s="130"/>
      <c r="M231" s="5"/>
      <c r="N231" s="5"/>
      <c r="O231" s="5"/>
      <c r="P231" s="5"/>
      <c r="Q231" s="1"/>
      <c r="R231" s="5"/>
      <c r="S231" s="5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5">
        <f>S231+T231+U231+V231+W231+X231</f>
        <v>0</v>
      </c>
    </row>
    <row r="232" spans="1:25" ht="36" customHeight="1" x14ac:dyDescent="0.25">
      <c r="A232" s="133" t="s">
        <v>366</v>
      </c>
      <c r="B232" s="11" t="s">
        <v>349</v>
      </c>
      <c r="C232" s="131"/>
      <c r="D232" s="131"/>
      <c r="E232" s="130"/>
      <c r="F232" s="131" t="s">
        <v>362</v>
      </c>
      <c r="G232" s="130"/>
      <c r="H232" s="3"/>
      <c r="I232" s="3"/>
      <c r="J232" s="3"/>
      <c r="K232" s="130"/>
      <c r="L232" s="130"/>
      <c r="M232" s="5"/>
      <c r="N232" s="5"/>
      <c r="O232" s="5"/>
      <c r="P232" s="5"/>
      <c r="Q232" s="1"/>
      <c r="R232" s="5"/>
      <c r="S232" s="5">
        <f t="shared" ref="S232:Y232" si="75">S233</f>
        <v>0</v>
      </c>
      <c r="T232" s="5">
        <f t="shared" si="75"/>
        <v>0</v>
      </c>
      <c r="U232" s="5">
        <f t="shared" si="75"/>
        <v>0</v>
      </c>
      <c r="V232" s="5">
        <f t="shared" si="75"/>
        <v>0</v>
      </c>
      <c r="W232" s="5">
        <f t="shared" si="75"/>
        <v>0</v>
      </c>
      <c r="X232" s="5">
        <f t="shared" si="75"/>
        <v>0</v>
      </c>
      <c r="Y232" s="5">
        <f t="shared" si="75"/>
        <v>0</v>
      </c>
    </row>
    <row r="233" spans="1:25" ht="24" customHeight="1" x14ac:dyDescent="0.25">
      <c r="A233" s="133"/>
      <c r="B233" s="11" t="s">
        <v>164</v>
      </c>
      <c r="C233" s="131" t="s">
        <v>178</v>
      </c>
      <c r="D233" s="131"/>
      <c r="E233" s="130"/>
      <c r="F233" s="130"/>
      <c r="G233" s="130"/>
      <c r="H233" s="3"/>
      <c r="I233" s="3"/>
      <c r="J233" s="3"/>
      <c r="K233" s="130"/>
      <c r="L233" s="130"/>
      <c r="M233" s="5"/>
      <c r="N233" s="5"/>
      <c r="O233" s="5"/>
      <c r="P233" s="5"/>
      <c r="Q233" s="1"/>
      <c r="R233" s="5"/>
      <c r="S233" s="5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5">
        <f>S233+U233+W233</f>
        <v>0</v>
      </c>
    </row>
    <row r="234" spans="1:25" ht="48.75" customHeight="1" x14ac:dyDescent="0.25">
      <c r="A234" s="133" t="s">
        <v>367</v>
      </c>
      <c r="B234" s="11" t="s">
        <v>350</v>
      </c>
      <c r="C234" s="131"/>
      <c r="D234" s="131"/>
      <c r="E234" s="130"/>
      <c r="F234" s="131" t="s">
        <v>351</v>
      </c>
      <c r="G234" s="130"/>
      <c r="H234" s="3"/>
      <c r="I234" s="3"/>
      <c r="J234" s="3"/>
      <c r="K234" s="130"/>
      <c r="L234" s="130"/>
      <c r="M234" s="5"/>
      <c r="N234" s="5"/>
      <c r="O234" s="5"/>
      <c r="P234" s="5"/>
      <c r="Q234" s="1"/>
      <c r="R234" s="5"/>
      <c r="S234" s="5">
        <f t="shared" ref="S234:Y234" si="76">S235</f>
        <v>0</v>
      </c>
      <c r="T234" s="5">
        <f t="shared" si="76"/>
        <v>0</v>
      </c>
      <c r="U234" s="5">
        <f t="shared" si="76"/>
        <v>0</v>
      </c>
      <c r="V234" s="5">
        <f t="shared" si="76"/>
        <v>0</v>
      </c>
      <c r="W234" s="5">
        <f t="shared" si="76"/>
        <v>0</v>
      </c>
      <c r="X234" s="5">
        <f t="shared" si="76"/>
        <v>0</v>
      </c>
      <c r="Y234" s="5">
        <f t="shared" si="76"/>
        <v>0</v>
      </c>
    </row>
    <row r="235" spans="1:25" ht="24" customHeight="1" x14ac:dyDescent="0.25">
      <c r="A235" s="133"/>
      <c r="B235" s="11" t="s">
        <v>164</v>
      </c>
      <c r="C235" s="131" t="s">
        <v>178</v>
      </c>
      <c r="D235" s="131"/>
      <c r="E235" s="130"/>
      <c r="F235" s="130"/>
      <c r="G235" s="130"/>
      <c r="H235" s="3"/>
      <c r="I235" s="3"/>
      <c r="J235" s="3"/>
      <c r="K235" s="130"/>
      <c r="L235" s="130"/>
      <c r="M235" s="5"/>
      <c r="N235" s="5"/>
      <c r="O235" s="5"/>
      <c r="P235" s="5"/>
      <c r="Q235" s="1"/>
      <c r="R235" s="5"/>
      <c r="S235" s="5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5">
        <f>S235+U235+W235</f>
        <v>0</v>
      </c>
    </row>
    <row r="236" spans="1:25" ht="39" customHeight="1" x14ac:dyDescent="0.25">
      <c r="A236" s="133" t="s">
        <v>368</v>
      </c>
      <c r="B236" s="11" t="s">
        <v>353</v>
      </c>
      <c r="C236" s="131"/>
      <c r="D236" s="131"/>
      <c r="E236" s="130"/>
      <c r="F236" s="131" t="s">
        <v>354</v>
      </c>
      <c r="G236" s="130"/>
      <c r="H236" s="3"/>
      <c r="I236" s="3"/>
      <c r="J236" s="3"/>
      <c r="K236" s="130"/>
      <c r="L236" s="130"/>
      <c r="M236" s="5"/>
      <c r="N236" s="5"/>
      <c r="O236" s="5"/>
      <c r="P236" s="5"/>
      <c r="Q236" s="1"/>
      <c r="R236" s="5"/>
      <c r="S236" s="5">
        <f t="shared" ref="S236:Y236" si="77">S237</f>
        <v>0</v>
      </c>
      <c r="T236" s="5">
        <f t="shared" si="77"/>
        <v>0</v>
      </c>
      <c r="U236" s="5">
        <f t="shared" si="77"/>
        <v>0</v>
      </c>
      <c r="V236" s="5">
        <f t="shared" si="77"/>
        <v>0</v>
      </c>
      <c r="W236" s="5">
        <f t="shared" si="77"/>
        <v>0</v>
      </c>
      <c r="X236" s="5">
        <f t="shared" si="77"/>
        <v>0</v>
      </c>
      <c r="Y236" s="5">
        <f t="shared" si="77"/>
        <v>0</v>
      </c>
    </row>
    <row r="237" spans="1:25" ht="24" customHeight="1" x14ac:dyDescent="0.25">
      <c r="A237" s="133"/>
      <c r="B237" s="11" t="s">
        <v>164</v>
      </c>
      <c r="C237" s="131" t="s">
        <v>178</v>
      </c>
      <c r="D237" s="131"/>
      <c r="E237" s="130"/>
      <c r="F237" s="130"/>
      <c r="G237" s="130"/>
      <c r="H237" s="3"/>
      <c r="I237" s="3"/>
      <c r="J237" s="3"/>
      <c r="K237" s="130"/>
      <c r="L237" s="130"/>
      <c r="M237" s="5"/>
      <c r="N237" s="5"/>
      <c r="O237" s="5"/>
      <c r="P237" s="5"/>
      <c r="Q237" s="1"/>
      <c r="R237" s="5"/>
      <c r="S237" s="5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5">
        <f>S237+U237+W237</f>
        <v>0</v>
      </c>
    </row>
    <row r="238" spans="1:25" ht="129.75" customHeight="1" x14ac:dyDescent="0.25">
      <c r="A238" s="136" t="s">
        <v>369</v>
      </c>
      <c r="B238" s="14" t="s">
        <v>94</v>
      </c>
      <c r="C238" s="130" t="s">
        <v>163</v>
      </c>
      <c r="D238" s="131" t="s">
        <v>163</v>
      </c>
      <c r="E238" s="130" t="s">
        <v>163</v>
      </c>
      <c r="F238" s="130">
        <v>2017</v>
      </c>
      <c r="G238" s="131" t="s">
        <v>88</v>
      </c>
      <c r="H238" s="130" t="s">
        <v>163</v>
      </c>
      <c r="I238" s="130" t="s">
        <v>163</v>
      </c>
      <c r="J238" s="130" t="s">
        <v>163</v>
      </c>
      <c r="K238" s="130" t="s">
        <v>163</v>
      </c>
      <c r="L238" s="130" t="s">
        <v>163</v>
      </c>
      <c r="M238" s="5">
        <v>0</v>
      </c>
      <c r="N238" s="5">
        <v>0</v>
      </c>
      <c r="O238" s="5">
        <v>0</v>
      </c>
      <c r="P238" s="5">
        <f t="shared" ref="P238:Y238" si="78">P239+P240</f>
        <v>0</v>
      </c>
      <c r="Q238" s="1">
        <f t="shared" si="78"/>
        <v>0</v>
      </c>
      <c r="R238" s="5">
        <f t="shared" si="78"/>
        <v>0</v>
      </c>
      <c r="S238" s="5">
        <f t="shared" si="78"/>
        <v>0</v>
      </c>
      <c r="T238" s="1">
        <f t="shared" si="78"/>
        <v>0</v>
      </c>
      <c r="U238" s="1">
        <f>U239+U240</f>
        <v>0</v>
      </c>
      <c r="V238" s="1">
        <f>V239+V240</f>
        <v>0</v>
      </c>
      <c r="W238" s="1">
        <f>W239+W240</f>
        <v>0</v>
      </c>
      <c r="X238" s="1">
        <f>X239+X240</f>
        <v>0</v>
      </c>
      <c r="Y238" s="5">
        <f t="shared" si="78"/>
        <v>0</v>
      </c>
    </row>
    <row r="239" spans="1:25" x14ac:dyDescent="0.25">
      <c r="A239" s="133"/>
      <c r="B239" s="129" t="s">
        <v>164</v>
      </c>
      <c r="C239" s="131" t="s">
        <v>178</v>
      </c>
      <c r="D239" s="131" t="s">
        <v>163</v>
      </c>
      <c r="E239" s="130" t="s">
        <v>163</v>
      </c>
      <c r="F239" s="130" t="s">
        <v>163</v>
      </c>
      <c r="G239" s="130" t="s">
        <v>163</v>
      </c>
      <c r="H239" s="3" t="s">
        <v>210</v>
      </c>
      <c r="I239" s="3" t="s">
        <v>69</v>
      </c>
      <c r="J239" s="3" t="s">
        <v>204</v>
      </c>
      <c r="K239" s="130" t="s">
        <v>163</v>
      </c>
      <c r="L239" s="130" t="s">
        <v>163</v>
      </c>
      <c r="M239" s="5">
        <v>0</v>
      </c>
      <c r="N239" s="5">
        <v>0</v>
      </c>
      <c r="O239" s="5">
        <v>0</v>
      </c>
      <c r="P239" s="5">
        <v>0</v>
      </c>
      <c r="Q239" s="1">
        <v>0</v>
      </c>
      <c r="R239" s="5">
        <v>0</v>
      </c>
      <c r="S239" s="5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5">
        <f>SUM(M239:S239)</f>
        <v>0</v>
      </c>
    </row>
    <row r="240" spans="1:25" ht="30" customHeight="1" x14ac:dyDescent="0.25">
      <c r="A240" s="133"/>
      <c r="B240" s="129" t="s">
        <v>169</v>
      </c>
      <c r="C240" s="131"/>
      <c r="D240" s="131"/>
      <c r="E240" s="130"/>
      <c r="F240" s="130"/>
      <c r="G240" s="130"/>
      <c r="H240" s="130"/>
      <c r="I240" s="130"/>
      <c r="J240" s="130"/>
      <c r="K240" s="130"/>
      <c r="L240" s="130"/>
      <c r="M240" s="5">
        <v>0</v>
      </c>
      <c r="N240" s="5">
        <v>0</v>
      </c>
      <c r="O240" s="5">
        <v>0</v>
      </c>
      <c r="P240" s="5">
        <v>0</v>
      </c>
      <c r="Q240" s="1">
        <v>0</v>
      </c>
      <c r="R240" s="5">
        <v>0</v>
      </c>
      <c r="S240" s="5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5">
        <f>SUM(M240:S240)</f>
        <v>0</v>
      </c>
    </row>
    <row r="241" spans="1:25" ht="48" customHeight="1" x14ac:dyDescent="0.25">
      <c r="A241" s="133"/>
      <c r="B241" s="11" t="s">
        <v>330</v>
      </c>
      <c r="C241" s="131" t="s">
        <v>178</v>
      </c>
      <c r="D241" s="131" t="s">
        <v>163</v>
      </c>
      <c r="E241" s="130" t="s">
        <v>163</v>
      </c>
      <c r="F241" s="130" t="s">
        <v>163</v>
      </c>
      <c r="G241" s="130" t="s">
        <v>163</v>
      </c>
      <c r="H241" s="3" t="s">
        <v>210</v>
      </c>
      <c r="I241" s="3" t="s">
        <v>69</v>
      </c>
      <c r="J241" s="3" t="s">
        <v>204</v>
      </c>
      <c r="K241" s="130" t="s">
        <v>163</v>
      </c>
      <c r="L241" s="130" t="s">
        <v>163</v>
      </c>
      <c r="M241" s="5">
        <v>0</v>
      </c>
      <c r="N241" s="5">
        <v>0</v>
      </c>
      <c r="O241" s="5">
        <v>0</v>
      </c>
      <c r="P241" s="5">
        <v>0</v>
      </c>
      <c r="Q241" s="1">
        <v>0</v>
      </c>
      <c r="R241" s="5">
        <v>0</v>
      </c>
      <c r="S241" s="5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5">
        <f>SUM(M241:S241)</f>
        <v>0</v>
      </c>
    </row>
    <row r="242" spans="1:25" ht="132.75" customHeight="1" x14ac:dyDescent="0.25">
      <c r="A242" s="133"/>
      <c r="B242" s="87" t="s">
        <v>5</v>
      </c>
      <c r="C242" s="131"/>
      <c r="D242" s="131"/>
      <c r="E242" s="130"/>
      <c r="F242" s="130"/>
      <c r="G242" s="130"/>
      <c r="H242" s="3"/>
      <c r="I242" s="3"/>
      <c r="J242" s="3"/>
      <c r="K242" s="130"/>
      <c r="L242" s="130"/>
      <c r="M242" s="5"/>
      <c r="N242" s="5"/>
      <c r="O242" s="5"/>
      <c r="P242" s="5"/>
      <c r="Q242" s="1"/>
      <c r="R242" s="5"/>
      <c r="S242" s="5"/>
      <c r="T242" s="1"/>
      <c r="U242" s="1"/>
      <c r="V242" s="1"/>
      <c r="W242" s="1"/>
      <c r="X242" s="1"/>
      <c r="Y242" s="5"/>
    </row>
    <row r="243" spans="1:25" ht="96.75" customHeight="1" x14ac:dyDescent="0.25">
      <c r="A243" s="136"/>
      <c r="B243" s="87" t="s">
        <v>102</v>
      </c>
      <c r="C243" s="131"/>
      <c r="D243" s="131"/>
      <c r="E243" s="130"/>
      <c r="F243" s="130"/>
      <c r="G243" s="131" t="s">
        <v>83</v>
      </c>
      <c r="H243" s="3"/>
      <c r="I243" s="3"/>
      <c r="J243" s="3"/>
      <c r="K243" s="130"/>
      <c r="L243" s="130"/>
      <c r="M243" s="130"/>
      <c r="O243" s="85"/>
      <c r="P243" s="85"/>
      <c r="Q243" s="2"/>
      <c r="R243" s="85"/>
      <c r="S243" s="85"/>
      <c r="T243" s="2"/>
      <c r="U243" s="2"/>
      <c r="V243" s="2"/>
      <c r="W243" s="2"/>
      <c r="X243" s="2"/>
      <c r="Y243" s="5"/>
    </row>
    <row r="244" spans="1:25" x14ac:dyDescent="0.25">
      <c r="A244" s="136"/>
      <c r="B244" s="94" t="s">
        <v>39</v>
      </c>
      <c r="C244" s="95" t="s">
        <v>178</v>
      </c>
      <c r="D244" s="95" t="s">
        <v>163</v>
      </c>
      <c r="E244" s="5" t="s">
        <v>163</v>
      </c>
      <c r="F244" s="5" t="s">
        <v>163</v>
      </c>
      <c r="G244" s="5" t="s">
        <v>163</v>
      </c>
      <c r="H244" s="5"/>
      <c r="I244" s="5"/>
      <c r="J244" s="5"/>
      <c r="K244" s="5" t="s">
        <v>163</v>
      </c>
      <c r="L244" s="5" t="s">
        <v>163</v>
      </c>
      <c r="M244" s="5">
        <f>M245+M246+M247</f>
        <v>705</v>
      </c>
      <c r="N244" s="5">
        <f>N245+N246+N247</f>
        <v>1310</v>
      </c>
      <c r="O244" s="5">
        <f>O245+O246+O247</f>
        <v>2635.42</v>
      </c>
      <c r="P244" s="5">
        <f>P245+P246+P247+P248</f>
        <v>5867.57</v>
      </c>
      <c r="Q244" s="5">
        <f>Q245+Q246+Q247+Q248</f>
        <v>1809.1999999999998</v>
      </c>
      <c r="R244" s="5">
        <f>R245+R246+R247+R248</f>
        <v>1141.3999999999999</v>
      </c>
      <c r="S244" s="5">
        <f t="shared" ref="S244:X244" si="79">S245+S246+S247</f>
        <v>1110</v>
      </c>
      <c r="T244" s="1">
        <f t="shared" si="79"/>
        <v>1110</v>
      </c>
      <c r="U244" s="1">
        <f t="shared" si="79"/>
        <v>1110</v>
      </c>
      <c r="V244" s="1">
        <f t="shared" si="79"/>
        <v>1110</v>
      </c>
      <c r="W244" s="1">
        <f t="shared" si="79"/>
        <v>1110</v>
      </c>
      <c r="X244" s="1">
        <f t="shared" si="79"/>
        <v>1110</v>
      </c>
      <c r="Y244" s="5">
        <f>Y245+Y246+Y247+Y248</f>
        <v>20128.59</v>
      </c>
    </row>
    <row r="245" spans="1:25" x14ac:dyDescent="0.25">
      <c r="A245" s="136"/>
      <c r="B245" s="129" t="s">
        <v>164</v>
      </c>
      <c r="C245" s="131" t="s">
        <v>178</v>
      </c>
      <c r="D245" s="131" t="s">
        <v>163</v>
      </c>
      <c r="E245" s="130" t="s">
        <v>163</v>
      </c>
      <c r="F245" s="130" t="s">
        <v>163</v>
      </c>
      <c r="G245" s="130" t="s">
        <v>163</v>
      </c>
      <c r="H245" s="3"/>
      <c r="I245" s="3"/>
      <c r="J245" s="3"/>
      <c r="K245" s="130" t="s">
        <v>163</v>
      </c>
      <c r="L245" s="130" t="s">
        <v>163</v>
      </c>
      <c r="M245" s="5">
        <f t="shared" ref="M245:P246" si="80">M251</f>
        <v>430</v>
      </c>
      <c r="N245" s="5">
        <f t="shared" si="80"/>
        <v>540</v>
      </c>
      <c r="O245" s="5">
        <f t="shared" si="80"/>
        <v>2084.02</v>
      </c>
      <c r="P245" s="5">
        <f t="shared" si="80"/>
        <v>3210.1699999999996</v>
      </c>
      <c r="Q245" s="5">
        <f t="shared" ref="Q245:S246" si="81">Q251</f>
        <v>1583.6</v>
      </c>
      <c r="R245" s="5">
        <f t="shared" si="81"/>
        <v>1141.3999999999999</v>
      </c>
      <c r="S245" s="5">
        <f t="shared" si="81"/>
        <v>1110</v>
      </c>
      <c r="T245" s="1">
        <f t="shared" ref="T245:X246" si="82">T251</f>
        <v>1110</v>
      </c>
      <c r="U245" s="1">
        <f t="shared" si="82"/>
        <v>1110</v>
      </c>
      <c r="V245" s="1">
        <f t="shared" si="82"/>
        <v>1110</v>
      </c>
      <c r="W245" s="1">
        <f t="shared" si="82"/>
        <v>1110</v>
      </c>
      <c r="X245" s="1">
        <f t="shared" si="82"/>
        <v>1110</v>
      </c>
      <c r="Y245" s="5">
        <f>SUM(M245:X245)</f>
        <v>15649.189999999999</v>
      </c>
    </row>
    <row r="246" spans="1:25" ht="48.75" customHeight="1" x14ac:dyDescent="0.25">
      <c r="A246" s="136"/>
      <c r="B246" s="11" t="s">
        <v>43</v>
      </c>
      <c r="C246" s="131" t="s">
        <v>178</v>
      </c>
      <c r="D246" s="131" t="s">
        <v>163</v>
      </c>
      <c r="E246" s="130" t="s">
        <v>163</v>
      </c>
      <c r="F246" s="130" t="s">
        <v>163</v>
      </c>
      <c r="G246" s="130" t="s">
        <v>163</v>
      </c>
      <c r="H246" s="3"/>
      <c r="I246" s="3"/>
      <c r="J246" s="3"/>
      <c r="K246" s="130" t="s">
        <v>163</v>
      </c>
      <c r="L246" s="130" t="s">
        <v>163</v>
      </c>
      <c r="M246" s="5">
        <f t="shared" si="80"/>
        <v>275</v>
      </c>
      <c r="N246" s="5">
        <f t="shared" si="80"/>
        <v>770</v>
      </c>
      <c r="O246" s="5">
        <f t="shared" si="80"/>
        <v>551.4</v>
      </c>
      <c r="P246" s="5">
        <f t="shared" si="80"/>
        <v>2027.4</v>
      </c>
      <c r="Q246" s="1">
        <f t="shared" si="81"/>
        <v>225.6</v>
      </c>
      <c r="R246" s="5">
        <f t="shared" si="81"/>
        <v>0</v>
      </c>
      <c r="S246" s="5">
        <f t="shared" si="81"/>
        <v>0</v>
      </c>
      <c r="T246" s="1">
        <f t="shared" si="82"/>
        <v>0</v>
      </c>
      <c r="U246" s="1">
        <f t="shared" si="82"/>
        <v>0</v>
      </c>
      <c r="V246" s="1">
        <f t="shared" si="82"/>
        <v>0</v>
      </c>
      <c r="W246" s="1">
        <f t="shared" si="82"/>
        <v>0</v>
      </c>
      <c r="X246" s="1">
        <f t="shared" si="82"/>
        <v>0</v>
      </c>
      <c r="Y246" s="5">
        <f>Y252</f>
        <v>3849.4</v>
      </c>
    </row>
    <row r="247" spans="1:25" ht="51" customHeight="1" x14ac:dyDescent="0.25">
      <c r="A247" s="136"/>
      <c r="B247" s="11" t="s">
        <v>107</v>
      </c>
      <c r="C247" s="131" t="s">
        <v>178</v>
      </c>
      <c r="D247" s="131" t="s">
        <v>163</v>
      </c>
      <c r="E247" s="130" t="s">
        <v>163</v>
      </c>
      <c r="F247" s="130" t="s">
        <v>163</v>
      </c>
      <c r="G247" s="130" t="s">
        <v>163</v>
      </c>
      <c r="H247" s="3"/>
      <c r="I247" s="3"/>
      <c r="J247" s="3"/>
      <c r="K247" s="130" t="s">
        <v>163</v>
      </c>
      <c r="L247" s="130" t="s">
        <v>163</v>
      </c>
      <c r="M247" s="5">
        <f>M254</f>
        <v>0</v>
      </c>
      <c r="N247" s="5">
        <f t="shared" ref="N247:Y247" si="83">N254</f>
        <v>0</v>
      </c>
      <c r="O247" s="5">
        <f t="shared" si="83"/>
        <v>0</v>
      </c>
      <c r="P247" s="5">
        <f t="shared" si="83"/>
        <v>0</v>
      </c>
      <c r="Q247" s="1">
        <f t="shared" si="83"/>
        <v>0</v>
      </c>
      <c r="R247" s="5">
        <f t="shared" si="83"/>
        <v>0</v>
      </c>
      <c r="S247" s="5">
        <f t="shared" si="83"/>
        <v>0</v>
      </c>
      <c r="T247" s="1">
        <f>T254</f>
        <v>0</v>
      </c>
      <c r="U247" s="1">
        <f>U254</f>
        <v>0</v>
      </c>
      <c r="V247" s="1">
        <f>V254</f>
        <v>0</v>
      </c>
      <c r="W247" s="1">
        <f>W254</f>
        <v>0</v>
      </c>
      <c r="X247" s="1">
        <f>X254</f>
        <v>0</v>
      </c>
      <c r="Y247" s="5">
        <f t="shared" si="83"/>
        <v>0</v>
      </c>
    </row>
    <row r="248" spans="1:25" ht="16.5" customHeight="1" x14ac:dyDescent="0.25">
      <c r="A248" s="136"/>
      <c r="B248" s="11" t="s">
        <v>92</v>
      </c>
      <c r="C248" s="131"/>
      <c r="D248" s="131"/>
      <c r="E248" s="130"/>
      <c r="F248" s="130"/>
      <c r="G248" s="130" t="s">
        <v>163</v>
      </c>
      <c r="H248" s="3"/>
      <c r="I248" s="3"/>
      <c r="J248" s="3"/>
      <c r="K248" s="130" t="s">
        <v>163</v>
      </c>
      <c r="L248" s="130" t="s">
        <v>163</v>
      </c>
      <c r="M248" s="5">
        <v>0</v>
      </c>
      <c r="N248" s="5">
        <v>0</v>
      </c>
      <c r="O248" s="5">
        <v>0</v>
      </c>
      <c r="P248" s="5">
        <f>P308</f>
        <v>630</v>
      </c>
      <c r="Q248" s="1">
        <v>0</v>
      </c>
      <c r="R248" s="5">
        <v>0</v>
      </c>
      <c r="S248" s="5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5">
        <f>P248</f>
        <v>630</v>
      </c>
    </row>
    <row r="249" spans="1:25" ht="112.5" customHeight="1" x14ac:dyDescent="0.25">
      <c r="A249" s="135" t="s">
        <v>109</v>
      </c>
      <c r="B249" s="11" t="s">
        <v>322</v>
      </c>
      <c r="C249" s="131" t="s">
        <v>216</v>
      </c>
      <c r="D249" s="131" t="s">
        <v>163</v>
      </c>
      <c r="E249" s="130" t="s">
        <v>172</v>
      </c>
      <c r="F249" s="130" t="s">
        <v>163</v>
      </c>
      <c r="G249" s="131" t="s">
        <v>82</v>
      </c>
      <c r="H249" s="130" t="s">
        <v>163</v>
      </c>
      <c r="I249" s="130" t="s">
        <v>163</v>
      </c>
      <c r="J249" s="130" t="s">
        <v>163</v>
      </c>
      <c r="K249" s="130" t="s">
        <v>163</v>
      </c>
      <c r="L249" s="130" t="s">
        <v>163</v>
      </c>
      <c r="M249" s="97">
        <v>0</v>
      </c>
      <c r="N249" s="97">
        <v>4</v>
      </c>
      <c r="O249" s="97">
        <v>5</v>
      </c>
      <c r="P249" s="97">
        <v>6</v>
      </c>
      <c r="Q249" s="98">
        <v>6</v>
      </c>
      <c r="R249" s="97">
        <v>6</v>
      </c>
      <c r="S249" s="97">
        <v>6</v>
      </c>
      <c r="T249" s="98">
        <v>6</v>
      </c>
      <c r="U249" s="98">
        <v>6</v>
      </c>
      <c r="V249" s="98">
        <v>6</v>
      </c>
      <c r="W249" s="98">
        <v>6</v>
      </c>
      <c r="X249" s="98">
        <v>6</v>
      </c>
      <c r="Y249" s="5" t="s">
        <v>163</v>
      </c>
    </row>
    <row r="250" spans="1:25" ht="45.75" customHeight="1" x14ac:dyDescent="0.25">
      <c r="A250" s="136" t="s">
        <v>108</v>
      </c>
      <c r="B250" s="13" t="s">
        <v>227</v>
      </c>
      <c r="C250" s="130"/>
      <c r="D250" s="130"/>
      <c r="E250" s="130"/>
      <c r="F250" s="130"/>
      <c r="G250" s="93"/>
      <c r="H250" s="130"/>
      <c r="I250" s="130"/>
      <c r="J250" s="130"/>
      <c r="K250" s="130"/>
      <c r="L250" s="130"/>
      <c r="M250" s="5">
        <f>M251+M252+M254</f>
        <v>705</v>
      </c>
      <c r="N250" s="5">
        <f>N251+N252+N254</f>
        <v>1310</v>
      </c>
      <c r="O250" s="5">
        <f>O251+O252+O254</f>
        <v>2635.42</v>
      </c>
      <c r="P250" s="5">
        <f>P251+P252+P254+P253</f>
        <v>5867.57</v>
      </c>
      <c r="Q250" s="1">
        <f t="shared" ref="Q250:X250" si="84">Q251+Q252+Q254</f>
        <v>1809.1999999999998</v>
      </c>
      <c r="R250" s="5">
        <f>R251+R252+R254+R253</f>
        <v>1141.3999999999999</v>
      </c>
      <c r="S250" s="5">
        <f t="shared" si="84"/>
        <v>1110</v>
      </c>
      <c r="T250" s="1">
        <f t="shared" si="84"/>
        <v>1110</v>
      </c>
      <c r="U250" s="1">
        <f t="shared" si="84"/>
        <v>1110</v>
      </c>
      <c r="V250" s="1">
        <f t="shared" si="84"/>
        <v>1110</v>
      </c>
      <c r="W250" s="1">
        <f t="shared" si="84"/>
        <v>1110</v>
      </c>
      <c r="X250" s="1">
        <f t="shared" si="84"/>
        <v>1110</v>
      </c>
      <c r="Y250" s="5">
        <f>Y251+Y252+Y254+Y253</f>
        <v>20128.59</v>
      </c>
    </row>
    <row r="251" spans="1:25" x14ac:dyDescent="0.25">
      <c r="A251" s="136"/>
      <c r="B251" s="129" t="s">
        <v>164</v>
      </c>
      <c r="C251" s="131" t="s">
        <v>178</v>
      </c>
      <c r="D251" s="131" t="s">
        <v>163</v>
      </c>
      <c r="E251" s="130" t="s">
        <v>163</v>
      </c>
      <c r="F251" s="130" t="s">
        <v>163</v>
      </c>
      <c r="G251" s="130" t="s">
        <v>163</v>
      </c>
      <c r="H251" s="3"/>
      <c r="I251" s="3"/>
      <c r="J251" s="3"/>
      <c r="K251" s="130" t="s">
        <v>163</v>
      </c>
      <c r="L251" s="130" t="s">
        <v>163</v>
      </c>
      <c r="M251" s="5">
        <f>M257+M264+M261+M267+M271+M273+M275+M278+M280+M282+M285+M288+M292+M297+M299+M302+M308</f>
        <v>430</v>
      </c>
      <c r="N251" s="5">
        <f>N257+N264+N261+N267+N271+N273+N275+N278+N280+N282+N285+N288+N292+N297+N299+N302+N308+N268</f>
        <v>540</v>
      </c>
      <c r="O251" s="5">
        <f>O257+O264+O261+O267+O271+O273+O275+O278+O280+O282+O285+O289+O292+O297+O299+O302+O308+O304+O268</f>
        <v>2084.02</v>
      </c>
      <c r="P251" s="5">
        <f>P261+P267+P278+P282+P289+P292+P299+P302+P304+P307+P300+P305+P268</f>
        <v>3210.1699999999996</v>
      </c>
      <c r="Q251" s="1">
        <f>Q261+Q267+Q278+Q289+Q292+Q295+Q302+Q304+Q305+Q307+Q262+Q268+Q277</f>
        <v>1583.6</v>
      </c>
      <c r="R251" s="5">
        <f>R257+R262+R267+R277+R288+R292+R295+R302+R304+R305+R307+R260</f>
        <v>1141.3999999999999</v>
      </c>
      <c r="S251" s="5">
        <f t="shared" ref="S251:X251" si="85">S257+S262+S267+S277+S288+S292+S295+S302+S304+S305+S307</f>
        <v>1110</v>
      </c>
      <c r="T251" s="5">
        <f t="shared" si="85"/>
        <v>1110</v>
      </c>
      <c r="U251" s="5">
        <f t="shared" si="85"/>
        <v>1110</v>
      </c>
      <c r="V251" s="5">
        <f t="shared" si="85"/>
        <v>1110</v>
      </c>
      <c r="W251" s="5">
        <f t="shared" si="85"/>
        <v>1110</v>
      </c>
      <c r="X251" s="5">
        <f t="shared" si="85"/>
        <v>1110</v>
      </c>
      <c r="Y251" s="5">
        <f>M251+N251+O251+P251+Q251+R251+S251+T251+U251+V251+W251+X251</f>
        <v>15649.189999999999</v>
      </c>
    </row>
    <row r="252" spans="1:25" ht="49.5" customHeight="1" x14ac:dyDescent="0.25">
      <c r="A252" s="136"/>
      <c r="B252" s="11" t="s">
        <v>43</v>
      </c>
      <c r="C252" s="131" t="s">
        <v>178</v>
      </c>
      <c r="D252" s="131" t="s">
        <v>163</v>
      </c>
      <c r="E252" s="130" t="s">
        <v>163</v>
      </c>
      <c r="F252" s="130" t="s">
        <v>163</v>
      </c>
      <c r="G252" s="130" t="s">
        <v>163</v>
      </c>
      <c r="H252" s="3"/>
      <c r="I252" s="3"/>
      <c r="J252" s="3"/>
      <c r="K252" s="130" t="s">
        <v>163</v>
      </c>
      <c r="L252" s="130" t="s">
        <v>163</v>
      </c>
      <c r="M252" s="5">
        <f>M265+M269+M283+M286+M290+M293</f>
        <v>275</v>
      </c>
      <c r="N252" s="5">
        <f>N265+N269+N283+N286+N290+N293</f>
        <v>770</v>
      </c>
      <c r="O252" s="5">
        <f>O265+O269+O283+O286+O290+O293</f>
        <v>551.4</v>
      </c>
      <c r="P252" s="5">
        <f>P265+P269+P283+P286+P290+P293</f>
        <v>2027.4</v>
      </c>
      <c r="Q252" s="1">
        <f t="shared" ref="Q252:X252" si="86">Q269+Q290+Q293</f>
        <v>225.6</v>
      </c>
      <c r="R252" s="5">
        <f t="shared" si="86"/>
        <v>0</v>
      </c>
      <c r="S252" s="5">
        <f t="shared" si="86"/>
        <v>0</v>
      </c>
      <c r="T252" s="1">
        <f t="shared" si="86"/>
        <v>0</v>
      </c>
      <c r="U252" s="1">
        <f t="shared" si="86"/>
        <v>0</v>
      </c>
      <c r="V252" s="1">
        <f t="shared" si="86"/>
        <v>0</v>
      </c>
      <c r="W252" s="1">
        <f t="shared" si="86"/>
        <v>0</v>
      </c>
      <c r="X252" s="1">
        <f t="shared" si="86"/>
        <v>0</v>
      </c>
      <c r="Y252" s="5">
        <f>M252+N252+O252+P252+Q252+S252+R252+T252</f>
        <v>3849.4</v>
      </c>
    </row>
    <row r="253" spans="1:25" ht="19.5" customHeight="1" x14ac:dyDescent="0.25">
      <c r="A253" s="136"/>
      <c r="B253" s="11" t="s">
        <v>92</v>
      </c>
      <c r="C253" s="131"/>
      <c r="D253" s="131"/>
      <c r="E253" s="130"/>
      <c r="F253" s="130"/>
      <c r="G253" s="130" t="s">
        <v>163</v>
      </c>
      <c r="H253" s="3"/>
      <c r="I253" s="3"/>
      <c r="J253" s="3"/>
      <c r="K253" s="130" t="s">
        <v>163</v>
      </c>
      <c r="L253" s="130" t="s">
        <v>163</v>
      </c>
      <c r="M253" s="5">
        <v>0</v>
      </c>
      <c r="N253" s="5">
        <v>0</v>
      </c>
      <c r="O253" s="5">
        <v>0</v>
      </c>
      <c r="P253" s="5">
        <f>P308</f>
        <v>630</v>
      </c>
      <c r="Q253" s="1">
        <v>0</v>
      </c>
      <c r="R253" s="5">
        <v>0</v>
      </c>
      <c r="S253" s="5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5">
        <f>P253</f>
        <v>630</v>
      </c>
    </row>
    <row r="254" spans="1:25" ht="48" customHeight="1" x14ac:dyDescent="0.25">
      <c r="A254" s="136"/>
      <c r="B254" s="11" t="s">
        <v>107</v>
      </c>
      <c r="C254" s="131" t="s">
        <v>178</v>
      </c>
      <c r="D254" s="131" t="s">
        <v>163</v>
      </c>
      <c r="E254" s="130" t="s">
        <v>163</v>
      </c>
      <c r="F254" s="130" t="s">
        <v>163</v>
      </c>
      <c r="G254" s="130" t="s">
        <v>163</v>
      </c>
      <c r="H254" s="3"/>
      <c r="I254" s="3"/>
      <c r="J254" s="3"/>
      <c r="K254" s="130" t="s">
        <v>163</v>
      </c>
      <c r="L254" s="130" t="s">
        <v>163</v>
      </c>
      <c r="M254" s="5">
        <f>M258</f>
        <v>0</v>
      </c>
      <c r="N254" s="5">
        <f t="shared" ref="N254:S254" si="87">N258</f>
        <v>0</v>
      </c>
      <c r="O254" s="5">
        <f t="shared" si="87"/>
        <v>0</v>
      </c>
      <c r="P254" s="5">
        <f t="shared" si="87"/>
        <v>0</v>
      </c>
      <c r="Q254" s="1">
        <f t="shared" si="87"/>
        <v>0</v>
      </c>
      <c r="R254" s="5">
        <f t="shared" si="87"/>
        <v>0</v>
      </c>
      <c r="S254" s="5">
        <f t="shared" si="87"/>
        <v>0</v>
      </c>
      <c r="T254" s="1">
        <f t="shared" ref="T254:Y254" si="88">T258</f>
        <v>0</v>
      </c>
      <c r="U254" s="1">
        <f t="shared" si="88"/>
        <v>0</v>
      </c>
      <c r="V254" s="1">
        <f t="shared" si="88"/>
        <v>0</v>
      </c>
      <c r="W254" s="1">
        <f t="shared" si="88"/>
        <v>0</v>
      </c>
      <c r="X254" s="1">
        <f t="shared" si="88"/>
        <v>0</v>
      </c>
      <c r="Y254" s="5">
        <f t="shared" si="88"/>
        <v>0</v>
      </c>
    </row>
    <row r="255" spans="1:25" ht="183.75" customHeight="1" x14ac:dyDescent="0.25">
      <c r="A255" s="136" t="s">
        <v>109</v>
      </c>
      <c r="B255" s="11" t="s">
        <v>384</v>
      </c>
      <c r="C255" s="131" t="s">
        <v>171</v>
      </c>
      <c r="D255" s="131" t="s">
        <v>163</v>
      </c>
      <c r="E255" s="131" t="s">
        <v>294</v>
      </c>
      <c r="F255" s="130" t="s">
        <v>163</v>
      </c>
      <c r="G255" s="131" t="s">
        <v>187</v>
      </c>
      <c r="H255" s="130" t="s">
        <v>163</v>
      </c>
      <c r="I255" s="130" t="s">
        <v>163</v>
      </c>
      <c r="J255" s="130" t="s">
        <v>163</v>
      </c>
      <c r="K255" s="130" t="s">
        <v>163</v>
      </c>
      <c r="L255" s="130" t="s">
        <v>163</v>
      </c>
      <c r="M255" s="85">
        <v>53.4</v>
      </c>
      <c r="N255" s="85">
        <v>54</v>
      </c>
      <c r="O255" s="130">
        <v>54.5</v>
      </c>
      <c r="P255" s="85">
        <v>55</v>
      </c>
      <c r="Q255" s="2">
        <v>55.5</v>
      </c>
      <c r="R255" s="85">
        <v>70.900000000000006</v>
      </c>
      <c r="S255" s="85">
        <v>71.2</v>
      </c>
      <c r="T255" s="2">
        <v>71.5</v>
      </c>
      <c r="U255" s="2">
        <v>71.8</v>
      </c>
      <c r="V255" s="2">
        <v>72.099999999999994</v>
      </c>
      <c r="W255" s="2">
        <v>72.400000000000006</v>
      </c>
      <c r="X255" s="2">
        <v>72.7</v>
      </c>
      <c r="Y255" s="5" t="s">
        <v>163</v>
      </c>
    </row>
    <row r="256" spans="1:25" ht="66" customHeight="1" x14ac:dyDescent="0.25">
      <c r="A256" s="136" t="s">
        <v>110</v>
      </c>
      <c r="B256" s="14" t="s">
        <v>273</v>
      </c>
      <c r="C256" s="130" t="s">
        <v>163</v>
      </c>
      <c r="D256" s="131" t="s">
        <v>163</v>
      </c>
      <c r="E256" s="130" t="s">
        <v>163</v>
      </c>
      <c r="F256" s="130">
        <v>2019</v>
      </c>
      <c r="G256" s="131" t="s">
        <v>187</v>
      </c>
      <c r="H256" s="130" t="s">
        <v>163</v>
      </c>
      <c r="I256" s="130" t="s">
        <v>163</v>
      </c>
      <c r="J256" s="130" t="s">
        <v>163</v>
      </c>
      <c r="K256" s="130" t="s">
        <v>163</v>
      </c>
      <c r="L256" s="130" t="s">
        <v>163</v>
      </c>
      <c r="M256" s="5">
        <v>0</v>
      </c>
      <c r="N256" s="5">
        <v>0</v>
      </c>
      <c r="O256" s="5">
        <v>0</v>
      </c>
      <c r="P256" s="5">
        <f t="shared" ref="P256:Y256" si="89">P257+P258</f>
        <v>0</v>
      </c>
      <c r="Q256" s="1">
        <f t="shared" si="89"/>
        <v>0</v>
      </c>
      <c r="R256" s="5">
        <f t="shared" si="89"/>
        <v>0</v>
      </c>
      <c r="S256" s="5">
        <f t="shared" si="89"/>
        <v>0</v>
      </c>
      <c r="T256" s="1">
        <f t="shared" si="89"/>
        <v>0</v>
      </c>
      <c r="U256" s="1">
        <f>U257+U258</f>
        <v>0</v>
      </c>
      <c r="V256" s="1">
        <f>V257+V258</f>
        <v>0</v>
      </c>
      <c r="W256" s="1">
        <f>W257+W258</f>
        <v>0</v>
      </c>
      <c r="X256" s="1">
        <f>X257+X258</f>
        <v>0</v>
      </c>
      <c r="Y256" s="5">
        <f t="shared" si="89"/>
        <v>0</v>
      </c>
    </row>
    <row r="257" spans="1:25" ht="35.25" customHeight="1" x14ac:dyDescent="0.25">
      <c r="A257" s="15"/>
      <c r="B257" s="129" t="s">
        <v>164</v>
      </c>
      <c r="C257" s="131" t="s">
        <v>178</v>
      </c>
      <c r="D257" s="131" t="s">
        <v>163</v>
      </c>
      <c r="E257" s="130" t="s">
        <v>163</v>
      </c>
      <c r="F257" s="130" t="s">
        <v>163</v>
      </c>
      <c r="G257" s="131" t="s">
        <v>187</v>
      </c>
      <c r="H257" s="3" t="s">
        <v>207</v>
      </c>
      <c r="I257" s="3" t="s">
        <v>115</v>
      </c>
      <c r="J257" s="3" t="s">
        <v>204</v>
      </c>
      <c r="K257" s="130" t="s">
        <v>163</v>
      </c>
      <c r="L257" s="130" t="s">
        <v>163</v>
      </c>
      <c r="M257" s="5">
        <v>0</v>
      </c>
      <c r="N257" s="5">
        <v>0</v>
      </c>
      <c r="O257" s="5">
        <v>0</v>
      </c>
      <c r="P257" s="5">
        <v>0</v>
      </c>
      <c r="Q257" s="1">
        <v>0</v>
      </c>
      <c r="R257" s="5">
        <v>0</v>
      </c>
      <c r="S257" s="5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5">
        <f>R257</f>
        <v>0</v>
      </c>
    </row>
    <row r="258" spans="1:25" ht="54" customHeight="1" x14ac:dyDescent="0.25">
      <c r="A258" s="17"/>
      <c r="B258" s="11" t="s">
        <v>113</v>
      </c>
      <c r="C258" s="131" t="s">
        <v>178</v>
      </c>
      <c r="D258" s="131" t="s">
        <v>163</v>
      </c>
      <c r="E258" s="130" t="s">
        <v>163</v>
      </c>
      <c r="F258" s="130" t="s">
        <v>163</v>
      </c>
      <c r="G258" s="131" t="s">
        <v>187</v>
      </c>
      <c r="H258" s="3" t="s">
        <v>207</v>
      </c>
      <c r="I258" s="3"/>
      <c r="J258" s="3" t="s">
        <v>204</v>
      </c>
      <c r="K258" s="130" t="s">
        <v>163</v>
      </c>
      <c r="L258" s="130" t="s">
        <v>163</v>
      </c>
      <c r="M258" s="5">
        <v>0</v>
      </c>
      <c r="N258" s="5">
        <v>0</v>
      </c>
      <c r="O258" s="5">
        <v>0</v>
      </c>
      <c r="P258" s="5">
        <v>0</v>
      </c>
      <c r="Q258" s="1">
        <v>0</v>
      </c>
      <c r="R258" s="5">
        <v>0</v>
      </c>
      <c r="S258" s="5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5">
        <f>R258</f>
        <v>0</v>
      </c>
    </row>
    <row r="259" spans="1:25" ht="126" x14ac:dyDescent="0.25">
      <c r="A259" s="136" t="s">
        <v>111</v>
      </c>
      <c r="B259" s="14" t="s">
        <v>193</v>
      </c>
      <c r="C259" s="130" t="s">
        <v>163</v>
      </c>
      <c r="D259" s="131" t="s">
        <v>163</v>
      </c>
      <c r="E259" s="130" t="s">
        <v>163</v>
      </c>
      <c r="F259" s="130" t="s">
        <v>360</v>
      </c>
      <c r="G259" s="131" t="s">
        <v>82</v>
      </c>
      <c r="H259" s="130" t="s">
        <v>163</v>
      </c>
      <c r="I259" s="130" t="s">
        <v>163</v>
      </c>
      <c r="J259" s="130" t="s">
        <v>163</v>
      </c>
      <c r="K259" s="130" t="s">
        <v>163</v>
      </c>
      <c r="L259" s="130" t="s">
        <v>163</v>
      </c>
      <c r="M259" s="5">
        <f>M261+M260</f>
        <v>0</v>
      </c>
      <c r="N259" s="5">
        <f>N261+N260</f>
        <v>0</v>
      </c>
      <c r="O259" s="5">
        <f>O261+O260</f>
        <v>200</v>
      </c>
      <c r="P259" s="5">
        <f>P261+P260</f>
        <v>99.57</v>
      </c>
      <c r="Q259" s="5">
        <f>Q261+Q260+Q262</f>
        <v>300</v>
      </c>
      <c r="R259" s="5">
        <f>R262+R260+R261</f>
        <v>310</v>
      </c>
      <c r="S259" s="5">
        <f t="shared" ref="S259:X259" si="90">S262+S260</f>
        <v>400</v>
      </c>
      <c r="T259" s="5">
        <f t="shared" si="90"/>
        <v>400</v>
      </c>
      <c r="U259" s="5">
        <f t="shared" si="90"/>
        <v>400</v>
      </c>
      <c r="V259" s="5">
        <f t="shared" si="90"/>
        <v>400</v>
      </c>
      <c r="W259" s="5">
        <f t="shared" si="90"/>
        <v>400</v>
      </c>
      <c r="X259" s="5">
        <f t="shared" si="90"/>
        <v>400</v>
      </c>
      <c r="Y259" s="5">
        <f>Y262+Y260+Y261</f>
        <v>3309.57</v>
      </c>
    </row>
    <row r="260" spans="1:25" x14ac:dyDescent="0.25">
      <c r="A260" s="15"/>
      <c r="B260" s="129" t="s">
        <v>164</v>
      </c>
      <c r="C260" s="131" t="s">
        <v>178</v>
      </c>
      <c r="D260" s="131" t="s">
        <v>163</v>
      </c>
      <c r="E260" s="130" t="s">
        <v>163</v>
      </c>
      <c r="F260" s="130" t="s">
        <v>163</v>
      </c>
      <c r="G260" s="130" t="s">
        <v>163</v>
      </c>
      <c r="H260" s="3" t="s">
        <v>199</v>
      </c>
      <c r="I260" s="3" t="s">
        <v>301</v>
      </c>
      <c r="J260" s="130">
        <v>622</v>
      </c>
      <c r="K260" s="130" t="s">
        <v>163</v>
      </c>
      <c r="L260" s="130" t="s">
        <v>163</v>
      </c>
      <c r="M260" s="5">
        <v>0</v>
      </c>
      <c r="N260" s="5">
        <v>0</v>
      </c>
      <c r="O260" s="5">
        <v>0</v>
      </c>
      <c r="P260" s="5">
        <v>0</v>
      </c>
      <c r="Q260" s="1">
        <v>0</v>
      </c>
      <c r="R260" s="1">
        <v>73.3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5">
        <f>SUM(M260:X260)</f>
        <v>73.3</v>
      </c>
    </row>
    <row r="261" spans="1:25" x14ac:dyDescent="0.25">
      <c r="A261" s="15"/>
      <c r="B261" s="129" t="s">
        <v>164</v>
      </c>
      <c r="C261" s="131" t="s">
        <v>178</v>
      </c>
      <c r="D261" s="131" t="s">
        <v>163</v>
      </c>
      <c r="E261" s="130" t="s">
        <v>163</v>
      </c>
      <c r="F261" s="130" t="s">
        <v>163</v>
      </c>
      <c r="G261" s="130" t="s">
        <v>163</v>
      </c>
      <c r="H261" s="3" t="s">
        <v>199</v>
      </c>
      <c r="I261" s="3" t="s">
        <v>115</v>
      </c>
      <c r="J261" s="130">
        <v>612</v>
      </c>
      <c r="K261" s="130"/>
      <c r="L261" s="130"/>
      <c r="M261" s="5">
        <v>0</v>
      </c>
      <c r="N261" s="5">
        <v>0</v>
      </c>
      <c r="O261" s="5">
        <v>200</v>
      </c>
      <c r="P261" s="5">
        <v>99.57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5">
        <f>SUM(M261:X261)</f>
        <v>299.57</v>
      </c>
    </row>
    <row r="262" spans="1:25" ht="16.5" customHeight="1" x14ac:dyDescent="0.25">
      <c r="A262" s="133"/>
      <c r="B262" s="129" t="s">
        <v>164</v>
      </c>
      <c r="C262" s="131" t="s">
        <v>178</v>
      </c>
      <c r="D262" s="131" t="s">
        <v>163</v>
      </c>
      <c r="E262" s="130" t="s">
        <v>163</v>
      </c>
      <c r="F262" s="130" t="s">
        <v>163</v>
      </c>
      <c r="G262" s="130" t="s">
        <v>163</v>
      </c>
      <c r="H262" s="3" t="s">
        <v>199</v>
      </c>
      <c r="I262" s="3" t="s">
        <v>301</v>
      </c>
      <c r="J262" s="3" t="s">
        <v>204</v>
      </c>
      <c r="K262" s="130" t="s">
        <v>163</v>
      </c>
      <c r="L262" s="130" t="s">
        <v>163</v>
      </c>
      <c r="M262" s="99">
        <v>0</v>
      </c>
      <c r="N262" s="99">
        <v>0</v>
      </c>
      <c r="O262" s="99">
        <v>0</v>
      </c>
      <c r="P262" s="99">
        <v>0</v>
      </c>
      <c r="Q262" s="99">
        <v>300</v>
      </c>
      <c r="R262" s="5">
        <v>236.7</v>
      </c>
      <c r="S262" s="5">
        <v>400</v>
      </c>
      <c r="T262" s="1">
        <v>400</v>
      </c>
      <c r="U262" s="1">
        <v>400</v>
      </c>
      <c r="V262" s="1">
        <v>400</v>
      </c>
      <c r="W262" s="1">
        <v>400</v>
      </c>
      <c r="X262" s="1">
        <v>400</v>
      </c>
      <c r="Y262" s="5">
        <f>SUM(M262:S262)+T262+U262+V262+W262+X262</f>
        <v>2936.7</v>
      </c>
    </row>
    <row r="263" spans="1:25" ht="65.25" customHeight="1" x14ac:dyDescent="0.25">
      <c r="A263" s="136" t="s">
        <v>112</v>
      </c>
      <c r="B263" s="14" t="s">
        <v>194</v>
      </c>
      <c r="C263" s="130" t="s">
        <v>163</v>
      </c>
      <c r="D263" s="131" t="s">
        <v>163</v>
      </c>
      <c r="E263" s="130" t="s">
        <v>163</v>
      </c>
      <c r="F263" s="130">
        <v>2016</v>
      </c>
      <c r="G263" s="131" t="s">
        <v>186</v>
      </c>
      <c r="H263" s="130" t="s">
        <v>163</v>
      </c>
      <c r="I263" s="130" t="s">
        <v>163</v>
      </c>
      <c r="J263" s="130" t="s">
        <v>163</v>
      </c>
      <c r="K263" s="130" t="s">
        <v>163</v>
      </c>
      <c r="L263" s="130" t="s">
        <v>163</v>
      </c>
      <c r="M263" s="5">
        <f t="shared" ref="M263:Y263" si="91">M264+M265</f>
        <v>0</v>
      </c>
      <c r="N263" s="5">
        <f t="shared" si="91"/>
        <v>0</v>
      </c>
      <c r="O263" s="5">
        <f t="shared" si="91"/>
        <v>250</v>
      </c>
      <c r="P263" s="5">
        <f t="shared" si="91"/>
        <v>0</v>
      </c>
      <c r="Q263" s="1">
        <f t="shared" si="91"/>
        <v>0</v>
      </c>
      <c r="R263" s="5">
        <f t="shared" si="91"/>
        <v>0</v>
      </c>
      <c r="S263" s="5">
        <f t="shared" si="91"/>
        <v>0</v>
      </c>
      <c r="T263" s="1">
        <f>T264+T265</f>
        <v>0</v>
      </c>
      <c r="U263" s="1">
        <f>U264+U265</f>
        <v>0</v>
      </c>
      <c r="V263" s="1">
        <f>V264+V265</f>
        <v>0</v>
      </c>
      <c r="W263" s="1">
        <f>W264+W265</f>
        <v>0</v>
      </c>
      <c r="X263" s="1">
        <f>X264+X265</f>
        <v>0</v>
      </c>
      <c r="Y263" s="5">
        <f t="shared" si="91"/>
        <v>250</v>
      </c>
    </row>
    <row r="264" spans="1:25" x14ac:dyDescent="0.25">
      <c r="A264" s="133"/>
      <c r="B264" s="129" t="s">
        <v>164</v>
      </c>
      <c r="C264" s="131" t="s">
        <v>178</v>
      </c>
      <c r="D264" s="131" t="s">
        <v>163</v>
      </c>
      <c r="E264" s="130" t="s">
        <v>163</v>
      </c>
      <c r="F264" s="130" t="s">
        <v>163</v>
      </c>
      <c r="G264" s="130" t="s">
        <v>163</v>
      </c>
      <c r="H264" s="3" t="s">
        <v>203</v>
      </c>
      <c r="I264" s="3" t="s">
        <v>115</v>
      </c>
      <c r="J264" s="3" t="s">
        <v>204</v>
      </c>
      <c r="K264" s="130" t="s">
        <v>163</v>
      </c>
      <c r="L264" s="130" t="s">
        <v>163</v>
      </c>
      <c r="M264" s="5">
        <v>0</v>
      </c>
      <c r="N264" s="5">
        <v>0</v>
      </c>
      <c r="O264" s="5">
        <v>75</v>
      </c>
      <c r="P264" s="5">
        <v>0</v>
      </c>
      <c r="Q264" s="1">
        <v>0</v>
      </c>
      <c r="R264" s="5">
        <v>0</v>
      </c>
      <c r="S264" s="5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5">
        <v>75</v>
      </c>
    </row>
    <row r="265" spans="1:25" ht="52.5" customHeight="1" x14ac:dyDescent="0.25">
      <c r="A265" s="134"/>
      <c r="B265" s="129" t="s">
        <v>43</v>
      </c>
      <c r="C265" s="131" t="s">
        <v>178</v>
      </c>
      <c r="D265" s="131" t="s">
        <v>163</v>
      </c>
      <c r="E265" s="130" t="s">
        <v>163</v>
      </c>
      <c r="F265" s="130" t="s">
        <v>163</v>
      </c>
      <c r="G265" s="130" t="s">
        <v>163</v>
      </c>
      <c r="H265" s="3" t="s">
        <v>203</v>
      </c>
      <c r="I265" s="3" t="s">
        <v>78</v>
      </c>
      <c r="J265" s="3" t="s">
        <v>204</v>
      </c>
      <c r="K265" s="130" t="s">
        <v>163</v>
      </c>
      <c r="L265" s="130" t="s">
        <v>163</v>
      </c>
      <c r="M265" s="5">
        <v>0</v>
      </c>
      <c r="N265" s="5">
        <v>0</v>
      </c>
      <c r="O265" s="5">
        <v>175</v>
      </c>
      <c r="P265" s="5">
        <v>0</v>
      </c>
      <c r="Q265" s="1">
        <v>0</v>
      </c>
      <c r="R265" s="5">
        <v>0</v>
      </c>
      <c r="S265" s="5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5">
        <v>175</v>
      </c>
    </row>
    <row r="266" spans="1:25" ht="132" customHeight="1" x14ac:dyDescent="0.25">
      <c r="A266" s="136" t="s">
        <v>114</v>
      </c>
      <c r="B266" s="14" t="s">
        <v>262</v>
      </c>
      <c r="C266" s="130" t="s">
        <v>163</v>
      </c>
      <c r="D266" s="131" t="s">
        <v>163</v>
      </c>
      <c r="E266" s="130" t="s">
        <v>163</v>
      </c>
      <c r="F266" s="130" t="s">
        <v>359</v>
      </c>
      <c r="G266" s="131" t="s">
        <v>186</v>
      </c>
      <c r="H266" s="130" t="s">
        <v>163</v>
      </c>
      <c r="I266" s="130" t="s">
        <v>163</v>
      </c>
      <c r="J266" s="130" t="s">
        <v>163</v>
      </c>
      <c r="K266" s="130" t="s">
        <v>163</v>
      </c>
      <c r="L266" s="130" t="s">
        <v>163</v>
      </c>
      <c r="M266" s="1">
        <f t="shared" ref="M266:S266" si="92">M267+M269+M268</f>
        <v>0</v>
      </c>
      <c r="N266" s="1">
        <f t="shared" si="92"/>
        <v>1100</v>
      </c>
      <c r="O266" s="1">
        <f t="shared" si="92"/>
        <v>127.72</v>
      </c>
      <c r="P266" s="1">
        <f t="shared" si="92"/>
        <v>130</v>
      </c>
      <c r="Q266" s="1">
        <f t="shared" si="92"/>
        <v>120</v>
      </c>
      <c r="R266" s="1">
        <f t="shared" si="92"/>
        <v>121.4</v>
      </c>
      <c r="S266" s="1">
        <f t="shared" si="92"/>
        <v>90</v>
      </c>
      <c r="T266" s="5">
        <f>T267+T269</f>
        <v>90</v>
      </c>
      <c r="U266" s="5">
        <f>U267+U269</f>
        <v>90</v>
      </c>
      <c r="V266" s="5">
        <f>V267+V269</f>
        <v>90</v>
      </c>
      <c r="W266" s="5">
        <f>W267+W269</f>
        <v>90</v>
      </c>
      <c r="X266" s="5">
        <f>X267+X269</f>
        <v>90</v>
      </c>
      <c r="Y266" s="5">
        <f>Y267+Y269+Y268</f>
        <v>2139.12</v>
      </c>
    </row>
    <row r="267" spans="1:25" x14ac:dyDescent="0.25">
      <c r="A267" s="151"/>
      <c r="B267" s="129" t="s">
        <v>164</v>
      </c>
      <c r="C267" s="131" t="s">
        <v>178</v>
      </c>
      <c r="D267" s="131" t="s">
        <v>163</v>
      </c>
      <c r="E267" s="130" t="s">
        <v>163</v>
      </c>
      <c r="F267" s="130" t="s">
        <v>163</v>
      </c>
      <c r="G267" s="130" t="s">
        <v>163</v>
      </c>
      <c r="H267" s="3" t="s">
        <v>203</v>
      </c>
      <c r="I267" s="3" t="s">
        <v>301</v>
      </c>
      <c r="J267" s="3" t="s">
        <v>204</v>
      </c>
      <c r="K267" s="130" t="s">
        <v>163</v>
      </c>
      <c r="L267" s="130" t="s">
        <v>163</v>
      </c>
      <c r="M267" s="5">
        <v>0</v>
      </c>
      <c r="N267" s="5">
        <v>0</v>
      </c>
      <c r="O267" s="5">
        <v>0</v>
      </c>
      <c r="P267" s="5">
        <v>0</v>
      </c>
      <c r="Q267" s="1">
        <v>0</v>
      </c>
      <c r="R267" s="5">
        <v>121.4</v>
      </c>
      <c r="S267" s="5">
        <v>90</v>
      </c>
      <c r="T267" s="1">
        <v>90</v>
      </c>
      <c r="U267" s="1">
        <v>90</v>
      </c>
      <c r="V267" s="1">
        <v>90</v>
      </c>
      <c r="W267" s="1">
        <v>90</v>
      </c>
      <c r="X267" s="1">
        <v>90</v>
      </c>
      <c r="Y267" s="5">
        <f>N267+M267+O267+P267+Q267+R267+S267+T267+U267+V267+W267+X267</f>
        <v>661.4</v>
      </c>
    </row>
    <row r="268" spans="1:25" x14ac:dyDescent="0.25">
      <c r="A268" s="153"/>
      <c r="B268" s="129" t="s">
        <v>164</v>
      </c>
      <c r="C268" s="131" t="s">
        <v>178</v>
      </c>
      <c r="D268" s="131" t="s">
        <v>163</v>
      </c>
      <c r="E268" s="130" t="s">
        <v>163</v>
      </c>
      <c r="F268" s="130" t="s">
        <v>163</v>
      </c>
      <c r="G268" s="130" t="s">
        <v>163</v>
      </c>
      <c r="H268" s="3" t="s">
        <v>203</v>
      </c>
      <c r="I268" s="3" t="s">
        <v>115</v>
      </c>
      <c r="J268" s="3" t="s">
        <v>204</v>
      </c>
      <c r="K268" s="130"/>
      <c r="L268" s="130"/>
      <c r="M268" s="5">
        <v>0</v>
      </c>
      <c r="N268" s="5">
        <v>330</v>
      </c>
      <c r="O268" s="5">
        <v>38.32</v>
      </c>
      <c r="P268" s="5">
        <v>9.1</v>
      </c>
      <c r="Q268" s="1">
        <v>7.2</v>
      </c>
      <c r="R268" s="5">
        <v>0</v>
      </c>
      <c r="S268" s="5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5">
        <f>SUM(M268:X268)</f>
        <v>384.62</v>
      </c>
    </row>
    <row r="269" spans="1:25" ht="52.5" customHeight="1" x14ac:dyDescent="0.25">
      <c r="A269" s="152"/>
      <c r="B269" s="129" t="s">
        <v>43</v>
      </c>
      <c r="C269" s="131" t="s">
        <v>178</v>
      </c>
      <c r="D269" s="131" t="s">
        <v>163</v>
      </c>
      <c r="E269" s="130" t="s">
        <v>163</v>
      </c>
      <c r="F269" s="130" t="s">
        <v>163</v>
      </c>
      <c r="G269" s="130" t="s">
        <v>163</v>
      </c>
      <c r="H269" s="3" t="s">
        <v>203</v>
      </c>
      <c r="I269" s="3" t="s">
        <v>78</v>
      </c>
      <c r="J269" s="3" t="s">
        <v>204</v>
      </c>
      <c r="K269" s="130" t="s">
        <v>163</v>
      </c>
      <c r="L269" s="130" t="s">
        <v>163</v>
      </c>
      <c r="M269" s="5">
        <v>0</v>
      </c>
      <c r="N269" s="5">
        <v>770</v>
      </c>
      <c r="O269" s="5">
        <v>89.4</v>
      </c>
      <c r="P269" s="5">
        <v>120.9</v>
      </c>
      <c r="Q269" s="1">
        <v>112.8</v>
      </c>
      <c r="R269" s="5">
        <v>0</v>
      </c>
      <c r="S269" s="5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5">
        <f>N269+M269+O269+P269+Q269+R269+S269</f>
        <v>1093.0999999999999</v>
      </c>
    </row>
    <row r="270" spans="1:25" ht="46.5" customHeight="1" x14ac:dyDescent="0.25">
      <c r="A270" s="136" t="s">
        <v>116</v>
      </c>
      <c r="B270" s="14" t="s">
        <v>241</v>
      </c>
      <c r="C270" s="130" t="s">
        <v>163</v>
      </c>
      <c r="D270" s="131" t="s">
        <v>163</v>
      </c>
      <c r="E270" s="130" t="s">
        <v>163</v>
      </c>
      <c r="F270" s="130" t="s">
        <v>4</v>
      </c>
      <c r="G270" s="131" t="s">
        <v>82</v>
      </c>
      <c r="H270" s="130" t="s">
        <v>163</v>
      </c>
      <c r="I270" s="130" t="s">
        <v>163</v>
      </c>
      <c r="J270" s="130" t="s">
        <v>163</v>
      </c>
      <c r="K270" s="130" t="s">
        <v>163</v>
      </c>
      <c r="L270" s="130" t="s">
        <v>163</v>
      </c>
      <c r="M270" s="5">
        <f>M271</f>
        <v>40</v>
      </c>
      <c r="N270" s="5">
        <v>78</v>
      </c>
      <c r="O270" s="5">
        <v>42</v>
      </c>
      <c r="P270" s="5">
        <v>0</v>
      </c>
      <c r="Q270" s="1">
        <v>0</v>
      </c>
      <c r="R270" s="5">
        <v>0</v>
      </c>
      <c r="S270" s="5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5">
        <f>Y271</f>
        <v>160</v>
      </c>
    </row>
    <row r="271" spans="1:25" x14ac:dyDescent="0.25">
      <c r="A271" s="133"/>
      <c r="B271" s="129" t="s">
        <v>164</v>
      </c>
      <c r="C271" s="131" t="s">
        <v>178</v>
      </c>
      <c r="D271" s="131" t="s">
        <v>163</v>
      </c>
      <c r="E271" s="130" t="s">
        <v>163</v>
      </c>
      <c r="F271" s="130" t="s">
        <v>163</v>
      </c>
      <c r="G271" s="130" t="s">
        <v>163</v>
      </c>
      <c r="H271" s="3" t="s">
        <v>199</v>
      </c>
      <c r="I271" s="3" t="s">
        <v>115</v>
      </c>
      <c r="J271" s="3" t="s">
        <v>205</v>
      </c>
      <c r="K271" s="130" t="s">
        <v>163</v>
      </c>
      <c r="L271" s="130" t="s">
        <v>163</v>
      </c>
      <c r="M271" s="5">
        <v>40</v>
      </c>
      <c r="N271" s="5">
        <v>78</v>
      </c>
      <c r="O271" s="5">
        <v>42</v>
      </c>
      <c r="P271" s="5">
        <v>0</v>
      </c>
      <c r="Q271" s="1">
        <v>0</v>
      </c>
      <c r="R271" s="5">
        <v>0</v>
      </c>
      <c r="S271" s="5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5">
        <f>SUM(M271:S271)</f>
        <v>160</v>
      </c>
    </row>
    <row r="272" spans="1:25" ht="66.75" customHeight="1" x14ac:dyDescent="0.25">
      <c r="A272" s="136" t="s">
        <v>117</v>
      </c>
      <c r="B272" s="14" t="s">
        <v>236</v>
      </c>
      <c r="C272" s="130" t="s">
        <v>163</v>
      </c>
      <c r="D272" s="131" t="s">
        <v>163</v>
      </c>
      <c r="E272" s="130" t="s">
        <v>163</v>
      </c>
      <c r="F272" s="130" t="s">
        <v>182</v>
      </c>
      <c r="G272" s="131" t="s">
        <v>82</v>
      </c>
      <c r="H272" s="130" t="s">
        <v>163</v>
      </c>
      <c r="I272" s="130" t="s">
        <v>163</v>
      </c>
      <c r="J272" s="130" t="s">
        <v>163</v>
      </c>
      <c r="K272" s="130" t="s">
        <v>163</v>
      </c>
      <c r="L272" s="130" t="s">
        <v>163</v>
      </c>
      <c r="M272" s="5">
        <f>M273</f>
        <v>50</v>
      </c>
      <c r="N272" s="5">
        <v>42</v>
      </c>
      <c r="O272" s="5">
        <v>0</v>
      </c>
      <c r="P272" s="5">
        <v>0</v>
      </c>
      <c r="Q272" s="1">
        <v>0</v>
      </c>
      <c r="R272" s="5">
        <v>0</v>
      </c>
      <c r="S272" s="5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5">
        <f>Y273</f>
        <v>92</v>
      </c>
    </row>
    <row r="273" spans="1:26" ht="22.5" customHeight="1" x14ac:dyDescent="0.25">
      <c r="A273" s="133"/>
      <c r="B273" s="129" t="s">
        <v>164</v>
      </c>
      <c r="C273" s="131" t="s">
        <v>178</v>
      </c>
      <c r="D273" s="131" t="s">
        <v>163</v>
      </c>
      <c r="E273" s="130" t="s">
        <v>163</v>
      </c>
      <c r="F273" s="130" t="s">
        <v>163</v>
      </c>
      <c r="G273" s="130" t="s">
        <v>163</v>
      </c>
      <c r="H273" s="3" t="s">
        <v>199</v>
      </c>
      <c r="I273" s="3" t="s">
        <v>202</v>
      </c>
      <c r="J273" s="3" t="s">
        <v>205</v>
      </c>
      <c r="K273" s="130" t="s">
        <v>163</v>
      </c>
      <c r="L273" s="130" t="s">
        <v>163</v>
      </c>
      <c r="M273" s="5">
        <v>50</v>
      </c>
      <c r="N273" s="5">
        <v>42</v>
      </c>
      <c r="O273" s="5">
        <v>0</v>
      </c>
      <c r="P273" s="5">
        <v>0</v>
      </c>
      <c r="Q273" s="1">
        <v>0</v>
      </c>
      <c r="R273" s="5">
        <v>0</v>
      </c>
      <c r="S273" s="5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5">
        <f>SUM(M273:S273)</f>
        <v>92</v>
      </c>
    </row>
    <row r="274" spans="1:26" ht="63" customHeight="1" x14ac:dyDescent="0.25">
      <c r="A274" s="136" t="s">
        <v>118</v>
      </c>
      <c r="B274" s="14" t="s">
        <v>240</v>
      </c>
      <c r="C274" s="130" t="s">
        <v>163</v>
      </c>
      <c r="D274" s="131" t="s">
        <v>163</v>
      </c>
      <c r="E274" s="130" t="s">
        <v>163</v>
      </c>
      <c r="F274" s="130" t="s">
        <v>182</v>
      </c>
      <c r="G274" s="131" t="s">
        <v>82</v>
      </c>
      <c r="H274" s="130" t="s">
        <v>163</v>
      </c>
      <c r="I274" s="130" t="s">
        <v>163</v>
      </c>
      <c r="J274" s="130" t="s">
        <v>163</v>
      </c>
      <c r="K274" s="130" t="s">
        <v>163</v>
      </c>
      <c r="L274" s="130" t="s">
        <v>163</v>
      </c>
      <c r="M274" s="5">
        <f>M275</f>
        <v>65</v>
      </c>
      <c r="N274" s="5">
        <v>90</v>
      </c>
      <c r="O274" s="5">
        <v>0</v>
      </c>
      <c r="P274" s="5">
        <v>0</v>
      </c>
      <c r="Q274" s="1">
        <v>0</v>
      </c>
      <c r="R274" s="5">
        <v>0</v>
      </c>
      <c r="S274" s="5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5">
        <f>Y275</f>
        <v>155</v>
      </c>
    </row>
    <row r="275" spans="1:26" x14ac:dyDescent="0.25">
      <c r="A275" s="133"/>
      <c r="B275" s="129" t="s">
        <v>164</v>
      </c>
      <c r="C275" s="131" t="s">
        <v>178</v>
      </c>
      <c r="D275" s="131" t="s">
        <v>163</v>
      </c>
      <c r="E275" s="130" t="s">
        <v>163</v>
      </c>
      <c r="F275" s="130" t="s">
        <v>163</v>
      </c>
      <c r="G275" s="130" t="s">
        <v>163</v>
      </c>
      <c r="H275" s="3" t="s">
        <v>199</v>
      </c>
      <c r="I275" s="3" t="s">
        <v>115</v>
      </c>
      <c r="J275" s="3" t="s">
        <v>205</v>
      </c>
      <c r="K275" s="130" t="s">
        <v>163</v>
      </c>
      <c r="L275" s="130" t="s">
        <v>163</v>
      </c>
      <c r="M275" s="5">
        <v>65</v>
      </c>
      <c r="N275" s="5">
        <v>90</v>
      </c>
      <c r="O275" s="5">
        <v>0</v>
      </c>
      <c r="P275" s="5">
        <v>0</v>
      </c>
      <c r="Q275" s="1">
        <v>0</v>
      </c>
      <c r="R275" s="5">
        <v>0</v>
      </c>
      <c r="S275" s="5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5">
        <f>SUM(M275:S275)</f>
        <v>155</v>
      </c>
    </row>
    <row r="276" spans="1:26" s="19" customFormat="1" ht="47.25" customHeight="1" x14ac:dyDescent="0.25">
      <c r="A276" s="132" t="s">
        <v>119</v>
      </c>
      <c r="B276" s="14" t="s">
        <v>96</v>
      </c>
      <c r="C276" s="10" t="s">
        <v>163</v>
      </c>
      <c r="D276" s="102" t="s">
        <v>163</v>
      </c>
      <c r="E276" s="10" t="s">
        <v>163</v>
      </c>
      <c r="F276" s="10" t="s">
        <v>360</v>
      </c>
      <c r="G276" s="131" t="s">
        <v>82</v>
      </c>
      <c r="H276" s="10" t="s">
        <v>163</v>
      </c>
      <c r="I276" s="10" t="s">
        <v>163</v>
      </c>
      <c r="J276" s="10" t="s">
        <v>163</v>
      </c>
      <c r="K276" s="10" t="s">
        <v>163</v>
      </c>
      <c r="L276" s="10" t="s">
        <v>163</v>
      </c>
      <c r="M276" s="1">
        <f>M278+M277</f>
        <v>0</v>
      </c>
      <c r="N276" s="1">
        <f t="shared" ref="N276:X276" si="93">N278+N277</f>
        <v>0</v>
      </c>
      <c r="O276" s="1">
        <f t="shared" si="93"/>
        <v>480</v>
      </c>
      <c r="P276" s="1">
        <f t="shared" si="93"/>
        <v>690</v>
      </c>
      <c r="Q276" s="1">
        <f t="shared" si="93"/>
        <v>800</v>
      </c>
      <c r="R276" s="1">
        <f t="shared" si="93"/>
        <v>590</v>
      </c>
      <c r="S276" s="1">
        <f t="shared" si="93"/>
        <v>500</v>
      </c>
      <c r="T276" s="1">
        <f t="shared" si="93"/>
        <v>500</v>
      </c>
      <c r="U276" s="1">
        <f t="shared" si="93"/>
        <v>500</v>
      </c>
      <c r="V276" s="1">
        <f t="shared" si="93"/>
        <v>500</v>
      </c>
      <c r="W276" s="1">
        <f t="shared" si="93"/>
        <v>500</v>
      </c>
      <c r="X276" s="1">
        <f t="shared" si="93"/>
        <v>500</v>
      </c>
      <c r="Y276" s="1">
        <f>Y277+Y278</f>
        <v>5560</v>
      </c>
    </row>
    <row r="277" spans="1:26" s="19" customFormat="1" x14ac:dyDescent="0.25">
      <c r="A277" s="133"/>
      <c r="B277" s="21" t="s">
        <v>164</v>
      </c>
      <c r="C277" s="102" t="s">
        <v>178</v>
      </c>
      <c r="D277" s="102" t="s">
        <v>163</v>
      </c>
      <c r="E277" s="10" t="s">
        <v>163</v>
      </c>
      <c r="F277" s="10" t="s">
        <v>163</v>
      </c>
      <c r="G277" s="10" t="s">
        <v>163</v>
      </c>
      <c r="H277" s="22" t="s">
        <v>199</v>
      </c>
      <c r="I277" s="3" t="s">
        <v>301</v>
      </c>
      <c r="J277" s="22" t="s">
        <v>208</v>
      </c>
      <c r="K277" s="10" t="s">
        <v>163</v>
      </c>
      <c r="L277" s="10" t="s">
        <v>163</v>
      </c>
      <c r="M277" s="1">
        <v>0</v>
      </c>
      <c r="N277" s="1">
        <v>0</v>
      </c>
      <c r="O277" s="1">
        <v>0</v>
      </c>
      <c r="P277" s="1">
        <v>0</v>
      </c>
      <c r="Q277" s="1">
        <v>800</v>
      </c>
      <c r="R277" s="1">
        <v>590</v>
      </c>
      <c r="S277" s="1">
        <v>500</v>
      </c>
      <c r="T277" s="1">
        <v>500</v>
      </c>
      <c r="U277" s="1">
        <v>500</v>
      </c>
      <c r="V277" s="1">
        <v>500</v>
      </c>
      <c r="W277" s="1">
        <v>500</v>
      </c>
      <c r="X277" s="1">
        <v>500</v>
      </c>
      <c r="Y277" s="1">
        <f>SUM(M277:S277)+T277+U277+V277+W277+X277</f>
        <v>4390</v>
      </c>
    </row>
    <row r="278" spans="1:26" s="19" customFormat="1" x14ac:dyDescent="0.25">
      <c r="A278" s="133"/>
      <c r="B278" s="21" t="s">
        <v>164</v>
      </c>
      <c r="C278" s="102" t="s">
        <v>178</v>
      </c>
      <c r="D278" s="102" t="s">
        <v>163</v>
      </c>
      <c r="E278" s="10" t="s">
        <v>163</v>
      </c>
      <c r="F278" s="10" t="s">
        <v>163</v>
      </c>
      <c r="G278" s="10" t="s">
        <v>163</v>
      </c>
      <c r="H278" s="22" t="s">
        <v>199</v>
      </c>
      <c r="I278" s="3" t="s">
        <v>115</v>
      </c>
      <c r="J278" s="22" t="s">
        <v>208</v>
      </c>
      <c r="K278" s="10"/>
      <c r="L278" s="10"/>
      <c r="M278" s="1">
        <v>0</v>
      </c>
      <c r="N278" s="1">
        <v>0</v>
      </c>
      <c r="O278" s="1">
        <v>480</v>
      </c>
      <c r="P278" s="1">
        <v>690</v>
      </c>
      <c r="Q278" s="1">
        <v>0</v>
      </c>
      <c r="R278" s="1">
        <v>0</v>
      </c>
      <c r="S278" s="1"/>
      <c r="T278" s="1"/>
      <c r="U278" s="1"/>
      <c r="V278" s="1"/>
      <c r="W278" s="1"/>
      <c r="X278" s="1"/>
      <c r="Y278" s="1">
        <f>SUM(M278:X278)</f>
        <v>1170</v>
      </c>
    </row>
    <row r="279" spans="1:26" s="19" customFormat="1" ht="36.75" customHeight="1" x14ac:dyDescent="0.25">
      <c r="A279" s="132" t="s">
        <v>120</v>
      </c>
      <c r="B279" s="14" t="s">
        <v>279</v>
      </c>
      <c r="C279" s="10" t="s">
        <v>163</v>
      </c>
      <c r="D279" s="102" t="s">
        <v>163</v>
      </c>
      <c r="E279" s="10" t="s">
        <v>163</v>
      </c>
      <c r="F279" s="10">
        <v>2016</v>
      </c>
      <c r="G279" s="131" t="s">
        <v>82</v>
      </c>
      <c r="H279" s="10" t="s">
        <v>163</v>
      </c>
      <c r="I279" s="10" t="s">
        <v>163</v>
      </c>
      <c r="J279" s="10" t="s">
        <v>163</v>
      </c>
      <c r="K279" s="10" t="s">
        <v>163</v>
      </c>
      <c r="L279" s="10" t="s">
        <v>163</v>
      </c>
      <c r="M279" s="1">
        <f>M280</f>
        <v>0</v>
      </c>
      <c r="N279" s="1">
        <v>0</v>
      </c>
      <c r="O279" s="1">
        <v>72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f>Y280</f>
        <v>72</v>
      </c>
    </row>
    <row r="280" spans="1:26" s="19" customFormat="1" x14ac:dyDescent="0.25">
      <c r="A280" s="133"/>
      <c r="B280" s="21" t="s">
        <v>164</v>
      </c>
      <c r="C280" s="102" t="s">
        <v>178</v>
      </c>
      <c r="D280" s="102" t="s">
        <v>163</v>
      </c>
      <c r="E280" s="10" t="s">
        <v>163</v>
      </c>
      <c r="F280" s="10" t="s">
        <v>163</v>
      </c>
      <c r="G280" s="10" t="s">
        <v>163</v>
      </c>
      <c r="H280" s="22" t="s">
        <v>199</v>
      </c>
      <c r="I280" s="3" t="s">
        <v>115</v>
      </c>
      <c r="J280" s="22" t="s">
        <v>201</v>
      </c>
      <c r="K280" s="10" t="s">
        <v>163</v>
      </c>
      <c r="L280" s="10" t="s">
        <v>163</v>
      </c>
      <c r="M280" s="1">
        <v>0</v>
      </c>
      <c r="N280" s="1">
        <v>0</v>
      </c>
      <c r="O280" s="1">
        <v>72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f>SUM(M280:S280)</f>
        <v>72</v>
      </c>
    </row>
    <row r="281" spans="1:26" s="19" customFormat="1" ht="63" x14ac:dyDescent="0.25">
      <c r="A281" s="132" t="s">
        <v>121</v>
      </c>
      <c r="B281" s="14" t="s">
        <v>245</v>
      </c>
      <c r="C281" s="10" t="s">
        <v>163</v>
      </c>
      <c r="D281" s="102" t="s">
        <v>163</v>
      </c>
      <c r="E281" s="10" t="s">
        <v>163</v>
      </c>
      <c r="F281" s="10" t="s">
        <v>242</v>
      </c>
      <c r="G281" s="131" t="s">
        <v>82</v>
      </c>
      <c r="H281" s="10" t="s">
        <v>163</v>
      </c>
      <c r="I281" s="10" t="s">
        <v>163</v>
      </c>
      <c r="J281" s="10" t="s">
        <v>163</v>
      </c>
      <c r="K281" s="10" t="s">
        <v>163</v>
      </c>
      <c r="L281" s="10" t="s">
        <v>163</v>
      </c>
      <c r="M281" s="1">
        <f>M282+M283</f>
        <v>0</v>
      </c>
      <c r="N281" s="1">
        <f t="shared" ref="N281:Y281" si="94">N282+N283</f>
        <v>0</v>
      </c>
      <c r="O281" s="1">
        <f t="shared" si="94"/>
        <v>300</v>
      </c>
      <c r="P281" s="1">
        <f t="shared" si="94"/>
        <v>1450</v>
      </c>
      <c r="Q281" s="1">
        <f t="shared" si="94"/>
        <v>0</v>
      </c>
      <c r="R281" s="1">
        <f t="shared" si="94"/>
        <v>0</v>
      </c>
      <c r="S281" s="1">
        <f t="shared" si="94"/>
        <v>0</v>
      </c>
      <c r="T281" s="1">
        <f>T282+T283</f>
        <v>0</v>
      </c>
      <c r="U281" s="1">
        <f>U282+U283</f>
        <v>0</v>
      </c>
      <c r="V281" s="1">
        <f>V282+V283</f>
        <v>0</v>
      </c>
      <c r="W281" s="1">
        <f>W282+W283</f>
        <v>0</v>
      </c>
      <c r="X281" s="1">
        <f>X282+X283</f>
        <v>0</v>
      </c>
      <c r="Y281" s="1">
        <f t="shared" si="94"/>
        <v>1750</v>
      </c>
    </row>
    <row r="282" spans="1:26" s="19" customFormat="1" x14ac:dyDescent="0.25">
      <c r="A282" s="151"/>
      <c r="B282" s="21" t="s">
        <v>164</v>
      </c>
      <c r="C282" s="102" t="s">
        <v>178</v>
      </c>
      <c r="D282" s="102" t="s">
        <v>163</v>
      </c>
      <c r="E282" s="10" t="s">
        <v>163</v>
      </c>
      <c r="F282" s="10" t="s">
        <v>163</v>
      </c>
      <c r="G282" s="10" t="s">
        <v>163</v>
      </c>
      <c r="H282" s="22" t="s">
        <v>199</v>
      </c>
      <c r="I282" s="3" t="s">
        <v>115</v>
      </c>
      <c r="J282" s="22" t="s">
        <v>204</v>
      </c>
      <c r="K282" s="10" t="s">
        <v>163</v>
      </c>
      <c r="L282" s="10" t="s">
        <v>163</v>
      </c>
      <c r="M282" s="1">
        <v>0</v>
      </c>
      <c r="N282" s="1">
        <v>0</v>
      </c>
      <c r="O282" s="1">
        <v>90</v>
      </c>
      <c r="P282" s="1">
        <v>101.5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f>O282+P282+Q282+R282+S282</f>
        <v>191.5</v>
      </c>
      <c r="Z282" s="23">
        <f>SUM(O282:Y282)</f>
        <v>383</v>
      </c>
    </row>
    <row r="283" spans="1:26" s="19" customFormat="1" ht="49.5" customHeight="1" x14ac:dyDescent="0.25">
      <c r="A283" s="152"/>
      <c r="B283" s="11" t="s">
        <v>43</v>
      </c>
      <c r="C283" s="102" t="s">
        <v>178</v>
      </c>
      <c r="D283" s="102" t="s">
        <v>163</v>
      </c>
      <c r="E283" s="10" t="s">
        <v>163</v>
      </c>
      <c r="F283" s="10" t="s">
        <v>163</v>
      </c>
      <c r="G283" s="10" t="s">
        <v>163</v>
      </c>
      <c r="H283" s="22" t="s">
        <v>199</v>
      </c>
      <c r="I283" s="3" t="s">
        <v>78</v>
      </c>
      <c r="J283" s="22" t="s">
        <v>204</v>
      </c>
      <c r="K283" s="10" t="s">
        <v>163</v>
      </c>
      <c r="L283" s="10" t="s">
        <v>163</v>
      </c>
      <c r="M283" s="1">
        <v>0</v>
      </c>
      <c r="N283" s="1">
        <v>0</v>
      </c>
      <c r="O283" s="1">
        <v>210</v>
      </c>
      <c r="P283" s="1">
        <v>1348.5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f>SUM(M283:S283)</f>
        <v>1558.5</v>
      </c>
    </row>
    <row r="284" spans="1:26" ht="97.5" customHeight="1" x14ac:dyDescent="0.25">
      <c r="A284" s="136" t="s">
        <v>122</v>
      </c>
      <c r="B284" s="14" t="s">
        <v>195</v>
      </c>
      <c r="C284" s="130" t="s">
        <v>163</v>
      </c>
      <c r="D284" s="131" t="s">
        <v>163</v>
      </c>
      <c r="E284" s="130" t="s">
        <v>163</v>
      </c>
      <c r="F284" s="130">
        <v>2014</v>
      </c>
      <c r="G284" s="131" t="s">
        <v>186</v>
      </c>
      <c r="H284" s="130" t="s">
        <v>163</v>
      </c>
      <c r="I284" s="130" t="s">
        <v>163</v>
      </c>
      <c r="J284" s="130" t="s">
        <v>163</v>
      </c>
      <c r="K284" s="130" t="s">
        <v>163</v>
      </c>
      <c r="L284" s="130" t="s">
        <v>163</v>
      </c>
      <c r="M284" s="5">
        <f>M285+M286</f>
        <v>250</v>
      </c>
      <c r="N284" s="5">
        <f t="shared" ref="N284:S284" si="95">N285+N286</f>
        <v>0</v>
      </c>
      <c r="O284" s="5">
        <f t="shared" si="95"/>
        <v>0</v>
      </c>
      <c r="P284" s="5">
        <f t="shared" si="95"/>
        <v>0</v>
      </c>
      <c r="Q284" s="1">
        <f t="shared" si="95"/>
        <v>0</v>
      </c>
      <c r="R284" s="5">
        <f t="shared" si="95"/>
        <v>0</v>
      </c>
      <c r="S284" s="5">
        <f t="shared" si="95"/>
        <v>0</v>
      </c>
      <c r="T284" s="1">
        <f>T285+T286</f>
        <v>0</v>
      </c>
      <c r="U284" s="1">
        <f>U285+U286</f>
        <v>0</v>
      </c>
      <c r="V284" s="1">
        <f>V285+V286</f>
        <v>0</v>
      </c>
      <c r="W284" s="1">
        <f>W285+W286</f>
        <v>0</v>
      </c>
      <c r="X284" s="1">
        <f>X285+X286</f>
        <v>0</v>
      </c>
      <c r="Y284" s="5">
        <f>M284+N284</f>
        <v>250</v>
      </c>
    </row>
    <row r="285" spans="1:26" x14ac:dyDescent="0.25">
      <c r="A285" s="151"/>
      <c r="B285" s="129" t="s">
        <v>164</v>
      </c>
      <c r="C285" s="131" t="s">
        <v>178</v>
      </c>
      <c r="D285" s="131" t="s">
        <v>163</v>
      </c>
      <c r="E285" s="130" t="s">
        <v>163</v>
      </c>
      <c r="F285" s="130" t="s">
        <v>163</v>
      </c>
      <c r="G285" s="130" t="s">
        <v>163</v>
      </c>
      <c r="H285" s="3" t="s">
        <v>203</v>
      </c>
      <c r="I285" s="3" t="s">
        <v>115</v>
      </c>
      <c r="J285" s="3" t="s">
        <v>204</v>
      </c>
      <c r="K285" s="130" t="s">
        <v>163</v>
      </c>
      <c r="L285" s="130" t="s">
        <v>163</v>
      </c>
      <c r="M285" s="5">
        <v>125</v>
      </c>
      <c r="N285" s="5">
        <v>0</v>
      </c>
      <c r="O285" s="5">
        <v>0</v>
      </c>
      <c r="P285" s="5">
        <v>0</v>
      </c>
      <c r="Q285" s="1">
        <v>0</v>
      </c>
      <c r="R285" s="5">
        <v>0</v>
      </c>
      <c r="S285" s="5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5">
        <f>M285+N285</f>
        <v>125</v>
      </c>
    </row>
    <row r="286" spans="1:26" ht="48.75" customHeight="1" x14ac:dyDescent="0.25">
      <c r="A286" s="152"/>
      <c r="B286" s="11" t="s">
        <v>43</v>
      </c>
      <c r="C286" s="131" t="s">
        <v>178</v>
      </c>
      <c r="D286" s="131" t="s">
        <v>163</v>
      </c>
      <c r="E286" s="130" t="s">
        <v>163</v>
      </c>
      <c r="F286" s="130" t="s">
        <v>163</v>
      </c>
      <c r="G286" s="130" t="s">
        <v>163</v>
      </c>
      <c r="H286" s="3" t="s">
        <v>203</v>
      </c>
      <c r="I286" s="3" t="s">
        <v>200</v>
      </c>
      <c r="J286" s="3" t="s">
        <v>204</v>
      </c>
      <c r="K286" s="130" t="s">
        <v>163</v>
      </c>
      <c r="L286" s="130" t="s">
        <v>163</v>
      </c>
      <c r="M286" s="5">
        <v>125</v>
      </c>
      <c r="N286" s="5">
        <v>0</v>
      </c>
      <c r="O286" s="5">
        <v>0</v>
      </c>
      <c r="P286" s="5">
        <v>0</v>
      </c>
      <c r="Q286" s="1">
        <v>0</v>
      </c>
      <c r="R286" s="5">
        <v>0</v>
      </c>
      <c r="S286" s="5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5">
        <f>M286+N286</f>
        <v>125</v>
      </c>
    </row>
    <row r="287" spans="1:26" ht="47.25" x14ac:dyDescent="0.25">
      <c r="A287" s="136" t="s">
        <v>123</v>
      </c>
      <c r="B287" s="14" t="s">
        <v>2</v>
      </c>
      <c r="C287" s="130" t="s">
        <v>163</v>
      </c>
      <c r="D287" s="131" t="s">
        <v>163</v>
      </c>
      <c r="E287" s="130" t="s">
        <v>163</v>
      </c>
      <c r="F287" s="130" t="s">
        <v>360</v>
      </c>
      <c r="G287" s="131" t="s">
        <v>82</v>
      </c>
      <c r="H287" s="130" t="s">
        <v>163</v>
      </c>
      <c r="I287" s="130" t="s">
        <v>163</v>
      </c>
      <c r="J287" s="130" t="s">
        <v>163</v>
      </c>
      <c r="K287" s="130" t="s">
        <v>163</v>
      </c>
      <c r="L287" s="130" t="s">
        <v>163</v>
      </c>
      <c r="M287" s="5">
        <v>0</v>
      </c>
      <c r="N287" s="5">
        <v>0</v>
      </c>
      <c r="O287" s="5">
        <f>O289+O290</f>
        <v>110</v>
      </c>
      <c r="P287" s="5">
        <f>P289+P290</f>
        <v>300</v>
      </c>
      <c r="Q287" s="1">
        <f>Q289+Q290</f>
        <v>120</v>
      </c>
      <c r="R287" s="5">
        <f t="shared" ref="R287:Y287" si="96">R288+R290+R289</f>
        <v>120</v>
      </c>
      <c r="S287" s="5">
        <f t="shared" si="96"/>
        <v>120</v>
      </c>
      <c r="T287" s="5">
        <f t="shared" si="96"/>
        <v>120</v>
      </c>
      <c r="U287" s="5">
        <f t="shared" si="96"/>
        <v>120</v>
      </c>
      <c r="V287" s="5">
        <f t="shared" si="96"/>
        <v>120</v>
      </c>
      <c r="W287" s="5">
        <f t="shared" si="96"/>
        <v>120</v>
      </c>
      <c r="X287" s="5">
        <f t="shared" si="96"/>
        <v>120</v>
      </c>
      <c r="Y287" s="5">
        <f t="shared" si="96"/>
        <v>1370</v>
      </c>
    </row>
    <row r="288" spans="1:26" x14ac:dyDescent="0.25">
      <c r="A288" s="151"/>
      <c r="B288" s="129" t="s">
        <v>164</v>
      </c>
      <c r="C288" s="131" t="s">
        <v>178</v>
      </c>
      <c r="D288" s="131" t="s">
        <v>163</v>
      </c>
      <c r="E288" s="130" t="s">
        <v>163</v>
      </c>
      <c r="F288" s="130" t="s">
        <v>163</v>
      </c>
      <c r="G288" s="130" t="s">
        <v>163</v>
      </c>
      <c r="H288" s="3" t="s">
        <v>199</v>
      </c>
      <c r="I288" s="3" t="s">
        <v>301</v>
      </c>
      <c r="J288" s="3" t="s">
        <v>204</v>
      </c>
      <c r="K288" s="130" t="s">
        <v>163</v>
      </c>
      <c r="L288" s="130" t="s">
        <v>163</v>
      </c>
      <c r="M288" s="5">
        <v>0</v>
      </c>
      <c r="N288" s="5">
        <v>0</v>
      </c>
      <c r="O288" s="4">
        <v>0</v>
      </c>
      <c r="P288" s="4">
        <v>0</v>
      </c>
      <c r="Q288" s="4">
        <v>0</v>
      </c>
      <c r="R288" s="5">
        <v>120</v>
      </c>
      <c r="S288" s="5">
        <v>120</v>
      </c>
      <c r="T288" s="1">
        <v>120</v>
      </c>
      <c r="U288" s="1">
        <v>120</v>
      </c>
      <c r="V288" s="1">
        <v>120</v>
      </c>
      <c r="W288" s="1">
        <v>120</v>
      </c>
      <c r="X288" s="1">
        <v>120</v>
      </c>
      <c r="Y288" s="5">
        <f>SUM(M288:X288)</f>
        <v>840</v>
      </c>
      <c r="Z288" s="20">
        <f>SUM(O288:Y288)</f>
        <v>1680</v>
      </c>
    </row>
    <row r="289" spans="1:26" x14ac:dyDescent="0.25">
      <c r="A289" s="153"/>
      <c r="B289" s="129" t="s">
        <v>164</v>
      </c>
      <c r="C289" s="131" t="s">
        <v>178</v>
      </c>
      <c r="D289" s="131" t="s">
        <v>163</v>
      </c>
      <c r="E289" s="130" t="s">
        <v>163</v>
      </c>
      <c r="F289" s="130" t="s">
        <v>163</v>
      </c>
      <c r="G289" s="130" t="s">
        <v>163</v>
      </c>
      <c r="H289" s="3" t="s">
        <v>199</v>
      </c>
      <c r="I289" s="3" t="s">
        <v>115</v>
      </c>
      <c r="J289" s="3" t="s">
        <v>204</v>
      </c>
      <c r="K289" s="130"/>
      <c r="L289" s="130"/>
      <c r="M289" s="5"/>
      <c r="N289" s="5"/>
      <c r="O289" s="5">
        <v>33</v>
      </c>
      <c r="P289" s="5">
        <v>21</v>
      </c>
      <c r="Q289" s="1">
        <v>7.2</v>
      </c>
      <c r="R289" s="5">
        <v>0</v>
      </c>
      <c r="S289" s="5">
        <v>0</v>
      </c>
      <c r="T289" s="1"/>
      <c r="U289" s="1"/>
      <c r="V289" s="1"/>
      <c r="W289" s="1"/>
      <c r="X289" s="1"/>
      <c r="Y289" s="5">
        <f>SUM(M289:X289)</f>
        <v>61.2</v>
      </c>
      <c r="Z289" s="20"/>
    </row>
    <row r="290" spans="1:26" ht="48" customHeight="1" x14ac:dyDescent="0.25">
      <c r="A290" s="152"/>
      <c r="B290" s="11" t="s">
        <v>43</v>
      </c>
      <c r="C290" s="131" t="s">
        <v>178</v>
      </c>
      <c r="D290" s="131" t="s">
        <v>163</v>
      </c>
      <c r="E290" s="130" t="s">
        <v>163</v>
      </c>
      <c r="F290" s="130" t="s">
        <v>163</v>
      </c>
      <c r="G290" s="130" t="s">
        <v>163</v>
      </c>
      <c r="H290" s="3" t="s">
        <v>199</v>
      </c>
      <c r="I290" s="3" t="s">
        <v>78</v>
      </c>
      <c r="J290" s="3" t="s">
        <v>204</v>
      </c>
      <c r="K290" s="130" t="s">
        <v>163</v>
      </c>
      <c r="L290" s="130" t="s">
        <v>163</v>
      </c>
      <c r="M290" s="5">
        <v>0</v>
      </c>
      <c r="N290" s="5">
        <v>0</v>
      </c>
      <c r="O290" s="5">
        <v>77</v>
      </c>
      <c r="P290" s="5">
        <v>279</v>
      </c>
      <c r="Q290" s="1">
        <v>112.8</v>
      </c>
      <c r="R290" s="5">
        <v>0</v>
      </c>
      <c r="S290" s="5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5">
        <f>SUM(M290:S290)</f>
        <v>468.8</v>
      </c>
    </row>
    <row r="291" spans="1:26" ht="63" customHeight="1" x14ac:dyDescent="0.25">
      <c r="A291" s="136" t="s">
        <v>124</v>
      </c>
      <c r="B291" s="14" t="s">
        <v>196</v>
      </c>
      <c r="C291" s="130" t="s">
        <v>163</v>
      </c>
      <c r="D291" s="131" t="s">
        <v>163</v>
      </c>
      <c r="E291" s="130" t="s">
        <v>163</v>
      </c>
      <c r="F291" s="131" t="s">
        <v>326</v>
      </c>
      <c r="G291" s="131" t="s">
        <v>82</v>
      </c>
      <c r="H291" s="130" t="s">
        <v>163</v>
      </c>
      <c r="I291" s="130" t="s">
        <v>163</v>
      </c>
      <c r="J291" s="130" t="s">
        <v>163</v>
      </c>
      <c r="K291" s="130" t="s">
        <v>163</v>
      </c>
      <c r="L291" s="130" t="s">
        <v>163</v>
      </c>
      <c r="M291" s="5">
        <f>M292+M293</f>
        <v>300</v>
      </c>
      <c r="N291" s="5">
        <f t="shared" ref="N291:S291" si="97">N292+N293</f>
        <v>0</v>
      </c>
      <c r="O291" s="5">
        <f t="shared" si="97"/>
        <v>0</v>
      </c>
      <c r="P291" s="5">
        <f t="shared" si="97"/>
        <v>300</v>
      </c>
      <c r="Q291" s="1">
        <f t="shared" si="97"/>
        <v>0</v>
      </c>
      <c r="R291" s="5">
        <f t="shared" si="97"/>
        <v>0</v>
      </c>
      <c r="S291" s="5">
        <f t="shared" si="97"/>
        <v>0</v>
      </c>
      <c r="T291" s="1">
        <f t="shared" ref="T291:Y291" si="98">T292+T293</f>
        <v>0</v>
      </c>
      <c r="U291" s="1">
        <f t="shared" si="98"/>
        <v>0</v>
      </c>
      <c r="V291" s="1">
        <f t="shared" si="98"/>
        <v>0</v>
      </c>
      <c r="W291" s="1">
        <f t="shared" si="98"/>
        <v>0</v>
      </c>
      <c r="X291" s="1">
        <f t="shared" si="98"/>
        <v>0</v>
      </c>
      <c r="Y291" s="5">
        <f t="shared" si="98"/>
        <v>600</v>
      </c>
    </row>
    <row r="292" spans="1:26" x14ac:dyDescent="0.25">
      <c r="A292" s="151"/>
      <c r="B292" s="129" t="s">
        <v>164</v>
      </c>
      <c r="C292" s="131" t="s">
        <v>178</v>
      </c>
      <c r="D292" s="131" t="s">
        <v>163</v>
      </c>
      <c r="E292" s="130" t="s">
        <v>163</v>
      </c>
      <c r="F292" s="130" t="s">
        <v>163</v>
      </c>
      <c r="G292" s="130" t="s">
        <v>163</v>
      </c>
      <c r="H292" s="3" t="s">
        <v>199</v>
      </c>
      <c r="I292" s="3" t="s">
        <v>115</v>
      </c>
      <c r="J292" s="3" t="s">
        <v>208</v>
      </c>
      <c r="K292" s="130" t="s">
        <v>163</v>
      </c>
      <c r="L292" s="130" t="s">
        <v>163</v>
      </c>
      <c r="M292" s="5">
        <v>150</v>
      </c>
      <c r="N292" s="5">
        <v>0</v>
      </c>
      <c r="O292" s="5">
        <v>0</v>
      </c>
      <c r="P292" s="5">
        <v>21</v>
      </c>
      <c r="Q292" s="1">
        <v>0</v>
      </c>
      <c r="R292" s="5">
        <v>0</v>
      </c>
      <c r="S292" s="5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5">
        <f>SUM(M292:X292)</f>
        <v>171</v>
      </c>
      <c r="Z292" s="20">
        <f>SUM(M292:Y292)</f>
        <v>342</v>
      </c>
    </row>
    <row r="293" spans="1:26" ht="51" customHeight="1" x14ac:dyDescent="0.25">
      <c r="A293" s="152"/>
      <c r="B293" s="11" t="s">
        <v>43</v>
      </c>
      <c r="C293" s="131" t="s">
        <v>178</v>
      </c>
      <c r="D293" s="131" t="s">
        <v>163</v>
      </c>
      <c r="E293" s="130" t="s">
        <v>163</v>
      </c>
      <c r="F293" s="130" t="s">
        <v>163</v>
      </c>
      <c r="G293" s="130" t="s">
        <v>163</v>
      </c>
      <c r="H293" s="3" t="s">
        <v>199</v>
      </c>
      <c r="I293" s="3" t="s">
        <v>78</v>
      </c>
      <c r="J293" s="3" t="s">
        <v>208</v>
      </c>
      <c r="K293" s="130" t="s">
        <v>163</v>
      </c>
      <c r="L293" s="130" t="s">
        <v>163</v>
      </c>
      <c r="M293" s="5">
        <v>150</v>
      </c>
      <c r="N293" s="5">
        <v>0</v>
      </c>
      <c r="O293" s="5">
        <v>0</v>
      </c>
      <c r="P293" s="5">
        <v>279</v>
      </c>
      <c r="Q293" s="1">
        <v>0</v>
      </c>
      <c r="R293" s="5">
        <v>0</v>
      </c>
      <c r="S293" s="5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5">
        <f>S293+R293+Q293+P293+O293+N293+M293</f>
        <v>429</v>
      </c>
    </row>
    <row r="294" spans="1:26" ht="98.25" customHeight="1" x14ac:dyDescent="0.25">
      <c r="A294" s="136" t="s">
        <v>125</v>
      </c>
      <c r="B294" s="14" t="s">
        <v>347</v>
      </c>
      <c r="C294" s="130" t="s">
        <v>163</v>
      </c>
      <c r="D294" s="131" t="s">
        <v>163</v>
      </c>
      <c r="E294" s="130" t="s">
        <v>163</v>
      </c>
      <c r="F294" s="131" t="s">
        <v>363</v>
      </c>
      <c r="G294" s="131" t="s">
        <v>82</v>
      </c>
      <c r="H294" s="130" t="s">
        <v>163</v>
      </c>
      <c r="I294" s="130" t="s">
        <v>163</v>
      </c>
      <c r="J294" s="130" t="s">
        <v>163</v>
      </c>
      <c r="K294" s="130" t="s">
        <v>163</v>
      </c>
      <c r="L294" s="130" t="s">
        <v>163</v>
      </c>
      <c r="M294" s="5">
        <v>0</v>
      </c>
      <c r="N294" s="5">
        <f>N295+N296</f>
        <v>0</v>
      </c>
      <c r="O294" s="5">
        <v>0</v>
      </c>
      <c r="P294" s="5">
        <v>0</v>
      </c>
      <c r="Q294" s="1">
        <v>0</v>
      </c>
      <c r="R294" s="5">
        <v>0</v>
      </c>
      <c r="S294" s="5">
        <f t="shared" ref="S294:Y294" si="99">S295</f>
        <v>0</v>
      </c>
      <c r="T294" s="5">
        <f t="shared" si="99"/>
        <v>0</v>
      </c>
      <c r="U294" s="5">
        <f t="shared" si="99"/>
        <v>0</v>
      </c>
      <c r="V294" s="5">
        <f t="shared" si="99"/>
        <v>0</v>
      </c>
      <c r="W294" s="5">
        <f t="shared" si="99"/>
        <v>0</v>
      </c>
      <c r="X294" s="5">
        <f t="shared" si="99"/>
        <v>0</v>
      </c>
      <c r="Y294" s="5">
        <f t="shared" si="99"/>
        <v>0</v>
      </c>
    </row>
    <row r="295" spans="1:26" ht="17.25" customHeight="1" x14ac:dyDescent="0.25">
      <c r="A295" s="135"/>
      <c r="B295" s="129" t="s">
        <v>164</v>
      </c>
      <c r="C295" s="131" t="s">
        <v>178</v>
      </c>
      <c r="D295" s="131" t="s">
        <v>163</v>
      </c>
      <c r="E295" s="130" t="s">
        <v>163</v>
      </c>
      <c r="F295" s="130" t="s">
        <v>163</v>
      </c>
      <c r="G295" s="130" t="s">
        <v>163</v>
      </c>
      <c r="H295" s="3" t="s">
        <v>199</v>
      </c>
      <c r="I295" s="3" t="s">
        <v>115</v>
      </c>
      <c r="J295" s="3" t="s">
        <v>204</v>
      </c>
      <c r="K295" s="130" t="s">
        <v>163</v>
      </c>
      <c r="L295" s="130" t="s">
        <v>163</v>
      </c>
      <c r="M295" s="5">
        <v>0</v>
      </c>
      <c r="N295" s="5">
        <v>0</v>
      </c>
      <c r="O295" s="5">
        <v>0</v>
      </c>
      <c r="P295" s="5">
        <v>0</v>
      </c>
      <c r="Q295" s="1">
        <v>0</v>
      </c>
      <c r="R295" s="5">
        <v>0</v>
      </c>
      <c r="S295" s="5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5">
        <f>SUM(S295:X295)</f>
        <v>0</v>
      </c>
      <c r="Z295" s="20">
        <f>SUM(M295:Y295)</f>
        <v>0</v>
      </c>
    </row>
    <row r="296" spans="1:26" ht="63.75" customHeight="1" x14ac:dyDescent="0.25">
      <c r="A296" s="136" t="s">
        <v>126</v>
      </c>
      <c r="B296" s="14" t="s">
        <v>246</v>
      </c>
      <c r="C296" s="130" t="s">
        <v>163</v>
      </c>
      <c r="D296" s="131" t="s">
        <v>163</v>
      </c>
      <c r="E296" s="130" t="s">
        <v>163</v>
      </c>
      <c r="F296" s="130">
        <v>2016</v>
      </c>
      <c r="G296" s="131" t="s">
        <v>82</v>
      </c>
      <c r="H296" s="130" t="s">
        <v>163</v>
      </c>
      <c r="I296" s="130" t="s">
        <v>163</v>
      </c>
      <c r="J296" s="130" t="s">
        <v>163</v>
      </c>
      <c r="K296" s="130" t="s">
        <v>163</v>
      </c>
      <c r="L296" s="130" t="s">
        <v>163</v>
      </c>
      <c r="M296" s="5">
        <f>M297</f>
        <v>0</v>
      </c>
      <c r="N296" s="5">
        <v>0</v>
      </c>
      <c r="O296" s="5">
        <f t="shared" ref="O296:Y296" si="100">O297</f>
        <v>80.7</v>
      </c>
      <c r="P296" s="5">
        <f t="shared" si="100"/>
        <v>0</v>
      </c>
      <c r="Q296" s="1">
        <f t="shared" si="100"/>
        <v>0</v>
      </c>
      <c r="R296" s="5">
        <f t="shared" si="100"/>
        <v>0</v>
      </c>
      <c r="S296" s="5">
        <f t="shared" si="100"/>
        <v>0</v>
      </c>
      <c r="T296" s="1">
        <f t="shared" si="100"/>
        <v>0</v>
      </c>
      <c r="U296" s="1">
        <f t="shared" si="100"/>
        <v>0</v>
      </c>
      <c r="V296" s="1">
        <f t="shared" si="100"/>
        <v>0</v>
      </c>
      <c r="W296" s="1">
        <f t="shared" si="100"/>
        <v>0</v>
      </c>
      <c r="X296" s="1">
        <f t="shared" si="100"/>
        <v>0</v>
      </c>
      <c r="Y296" s="5">
        <f t="shared" si="100"/>
        <v>80.7</v>
      </c>
    </row>
    <row r="297" spans="1:26" ht="17.25" customHeight="1" x14ac:dyDescent="0.25">
      <c r="A297" s="110"/>
      <c r="B297" s="116" t="s">
        <v>164</v>
      </c>
      <c r="C297" s="119" t="s">
        <v>178</v>
      </c>
      <c r="D297" s="119" t="s">
        <v>163</v>
      </c>
      <c r="E297" s="117" t="s">
        <v>163</v>
      </c>
      <c r="F297" s="117" t="s">
        <v>163</v>
      </c>
      <c r="G297" s="117" t="s">
        <v>163</v>
      </c>
      <c r="H297" s="3" t="s">
        <v>199</v>
      </c>
      <c r="I297" s="3" t="s">
        <v>115</v>
      </c>
      <c r="J297" s="3" t="s">
        <v>204</v>
      </c>
      <c r="K297" s="117" t="s">
        <v>163</v>
      </c>
      <c r="L297" s="117" t="s">
        <v>163</v>
      </c>
      <c r="M297" s="5">
        <v>0</v>
      </c>
      <c r="N297" s="5">
        <v>0</v>
      </c>
      <c r="O297" s="5">
        <v>80.7</v>
      </c>
      <c r="P297" s="5">
        <v>0</v>
      </c>
      <c r="Q297" s="1">
        <v>0</v>
      </c>
      <c r="R297" s="5">
        <v>0</v>
      </c>
      <c r="S297" s="5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5">
        <v>80.7</v>
      </c>
    </row>
    <row r="298" spans="1:26" ht="69" customHeight="1" x14ac:dyDescent="0.25">
      <c r="A298" s="114" t="s">
        <v>127</v>
      </c>
      <c r="B298" s="14" t="s">
        <v>249</v>
      </c>
      <c r="C298" s="117" t="s">
        <v>163</v>
      </c>
      <c r="D298" s="119" t="s">
        <v>163</v>
      </c>
      <c r="E298" s="117" t="s">
        <v>163</v>
      </c>
      <c r="F298" s="117">
        <v>2017</v>
      </c>
      <c r="G298" s="119" t="s">
        <v>82</v>
      </c>
      <c r="H298" s="117" t="s">
        <v>163</v>
      </c>
      <c r="I298" s="117" t="s">
        <v>163</v>
      </c>
      <c r="J298" s="117" t="s">
        <v>163</v>
      </c>
      <c r="K298" s="117" t="s">
        <v>163</v>
      </c>
      <c r="L298" s="117" t="s">
        <v>163</v>
      </c>
      <c r="M298" s="5">
        <v>0</v>
      </c>
      <c r="N298" s="5">
        <v>0</v>
      </c>
      <c r="O298" s="5">
        <v>0</v>
      </c>
      <c r="P298" s="5">
        <v>200</v>
      </c>
      <c r="Q298" s="1">
        <v>0</v>
      </c>
      <c r="R298" s="5">
        <v>0</v>
      </c>
      <c r="S298" s="5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5">
        <f>Y299+Y300</f>
        <v>200</v>
      </c>
    </row>
    <row r="299" spans="1:26" ht="21" customHeight="1" x14ac:dyDescent="0.25">
      <c r="A299" s="110"/>
      <c r="B299" s="116" t="s">
        <v>164</v>
      </c>
      <c r="C299" s="119" t="s">
        <v>178</v>
      </c>
      <c r="D299" s="119" t="s">
        <v>163</v>
      </c>
      <c r="E299" s="117" t="s">
        <v>163</v>
      </c>
      <c r="F299" s="117" t="s">
        <v>163</v>
      </c>
      <c r="G299" s="117" t="s">
        <v>163</v>
      </c>
      <c r="H299" s="3" t="s">
        <v>199</v>
      </c>
      <c r="I299" s="3" t="s">
        <v>115</v>
      </c>
      <c r="J299" s="3" t="s">
        <v>208</v>
      </c>
      <c r="K299" s="117" t="s">
        <v>163</v>
      </c>
      <c r="L299" s="117" t="s">
        <v>163</v>
      </c>
      <c r="M299" s="5">
        <v>0</v>
      </c>
      <c r="N299" s="5">
        <v>0</v>
      </c>
      <c r="O299" s="5">
        <v>0</v>
      </c>
      <c r="P299" s="5">
        <v>183.33</v>
      </c>
      <c r="Q299" s="1">
        <v>0</v>
      </c>
      <c r="R299" s="5">
        <v>0</v>
      </c>
      <c r="S299" s="5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5">
        <f>SUM(M299:S299)</f>
        <v>183.33</v>
      </c>
    </row>
    <row r="300" spans="1:26" ht="21.75" customHeight="1" x14ac:dyDescent="0.25">
      <c r="A300" s="110"/>
      <c r="B300" s="116" t="s">
        <v>164</v>
      </c>
      <c r="C300" s="119" t="s">
        <v>178</v>
      </c>
      <c r="D300" s="119" t="s">
        <v>163</v>
      </c>
      <c r="E300" s="117" t="s">
        <v>163</v>
      </c>
      <c r="F300" s="117" t="s">
        <v>163</v>
      </c>
      <c r="G300" s="117" t="s">
        <v>163</v>
      </c>
      <c r="H300" s="3" t="s">
        <v>199</v>
      </c>
      <c r="I300" s="3" t="s">
        <v>301</v>
      </c>
      <c r="J300" s="3" t="s">
        <v>208</v>
      </c>
      <c r="K300" s="117" t="s">
        <v>163</v>
      </c>
      <c r="L300" s="117" t="s">
        <v>163</v>
      </c>
      <c r="M300" s="5">
        <v>0</v>
      </c>
      <c r="N300" s="5">
        <v>0</v>
      </c>
      <c r="O300" s="5">
        <v>0</v>
      </c>
      <c r="P300" s="5">
        <v>16.670000000000002</v>
      </c>
      <c r="Q300" s="1">
        <v>0</v>
      </c>
      <c r="R300" s="5">
        <v>0</v>
      </c>
      <c r="S300" s="5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5">
        <f>SUM(M300:S300)</f>
        <v>16.670000000000002</v>
      </c>
    </row>
    <row r="301" spans="1:26" ht="78.75" customHeight="1" x14ac:dyDescent="0.25">
      <c r="A301" s="114" t="s">
        <v>128</v>
      </c>
      <c r="B301" s="14" t="s">
        <v>248</v>
      </c>
      <c r="C301" s="117" t="s">
        <v>163</v>
      </c>
      <c r="D301" s="119" t="s">
        <v>163</v>
      </c>
      <c r="E301" s="117" t="s">
        <v>163</v>
      </c>
      <c r="F301" s="117" t="s">
        <v>360</v>
      </c>
      <c r="G301" s="119" t="s">
        <v>82</v>
      </c>
      <c r="H301" s="117" t="s">
        <v>163</v>
      </c>
      <c r="I301" s="117" t="s">
        <v>163</v>
      </c>
      <c r="J301" s="117" t="s">
        <v>163</v>
      </c>
      <c r="K301" s="117" t="s">
        <v>163</v>
      </c>
      <c r="L301" s="117" t="s">
        <v>163</v>
      </c>
      <c r="M301" s="5">
        <v>0</v>
      </c>
      <c r="N301" s="5">
        <v>0</v>
      </c>
      <c r="O301" s="5">
        <v>98</v>
      </c>
      <c r="P301" s="5">
        <v>98</v>
      </c>
      <c r="Q301" s="1">
        <v>0</v>
      </c>
      <c r="R301" s="5">
        <v>0</v>
      </c>
      <c r="S301" s="5">
        <f t="shared" ref="S301:Y301" si="101">S302</f>
        <v>0</v>
      </c>
      <c r="T301" s="5">
        <f t="shared" si="101"/>
        <v>0</v>
      </c>
      <c r="U301" s="5">
        <f t="shared" si="101"/>
        <v>0</v>
      </c>
      <c r="V301" s="5">
        <f t="shared" si="101"/>
        <v>0</v>
      </c>
      <c r="W301" s="5">
        <f t="shared" si="101"/>
        <v>0</v>
      </c>
      <c r="X301" s="5">
        <f t="shared" si="101"/>
        <v>0</v>
      </c>
      <c r="Y301" s="5">
        <f t="shared" si="101"/>
        <v>196</v>
      </c>
    </row>
    <row r="302" spans="1:26" ht="21" customHeight="1" x14ac:dyDescent="0.25">
      <c r="A302" s="110"/>
      <c r="B302" s="116" t="s">
        <v>164</v>
      </c>
      <c r="C302" s="119" t="s">
        <v>178</v>
      </c>
      <c r="D302" s="119" t="s">
        <v>163</v>
      </c>
      <c r="E302" s="117" t="s">
        <v>163</v>
      </c>
      <c r="F302" s="117" t="s">
        <v>163</v>
      </c>
      <c r="G302" s="117" t="s">
        <v>163</v>
      </c>
      <c r="H302" s="3" t="s">
        <v>199</v>
      </c>
      <c r="I302" s="3" t="s">
        <v>115</v>
      </c>
      <c r="J302" s="3" t="s">
        <v>201</v>
      </c>
      <c r="K302" s="117" t="s">
        <v>163</v>
      </c>
      <c r="L302" s="117" t="s">
        <v>163</v>
      </c>
      <c r="M302" s="5">
        <v>0</v>
      </c>
      <c r="N302" s="5">
        <v>0</v>
      </c>
      <c r="O302" s="5">
        <v>98</v>
      </c>
      <c r="P302" s="5">
        <v>98</v>
      </c>
      <c r="Q302" s="1">
        <v>0</v>
      </c>
      <c r="R302" s="5">
        <v>0</v>
      </c>
      <c r="S302" s="5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5">
        <f>SUM(M302:S302)+T302+U302+V302+W302+X302</f>
        <v>196</v>
      </c>
    </row>
    <row r="303" spans="1:26" ht="67.5" customHeight="1" x14ac:dyDescent="0.25">
      <c r="A303" s="114" t="s">
        <v>87</v>
      </c>
      <c r="B303" s="14" t="s">
        <v>318</v>
      </c>
      <c r="C303" s="117" t="s">
        <v>163</v>
      </c>
      <c r="D303" s="119" t="s">
        <v>163</v>
      </c>
      <c r="E303" s="117" t="s">
        <v>163</v>
      </c>
      <c r="F303" s="119" t="s">
        <v>364</v>
      </c>
      <c r="G303" s="119" t="s">
        <v>82</v>
      </c>
      <c r="H303" s="117" t="s">
        <v>163</v>
      </c>
      <c r="I303" s="117" t="s">
        <v>163</v>
      </c>
      <c r="J303" s="117" t="s">
        <v>163</v>
      </c>
      <c r="K303" s="117" t="s">
        <v>163</v>
      </c>
      <c r="L303" s="117" t="s">
        <v>163</v>
      </c>
      <c r="M303" s="5">
        <v>0</v>
      </c>
      <c r="N303" s="5">
        <v>0</v>
      </c>
      <c r="O303" s="5">
        <v>875</v>
      </c>
      <c r="P303" s="5">
        <v>500</v>
      </c>
      <c r="Q303" s="1">
        <f>Q305</f>
        <v>0</v>
      </c>
      <c r="R303" s="1">
        <v>0</v>
      </c>
      <c r="S303" s="1">
        <f t="shared" ref="S303:Y303" si="102">S304+S305</f>
        <v>0</v>
      </c>
      <c r="T303" s="1">
        <f t="shared" si="102"/>
        <v>0</v>
      </c>
      <c r="U303" s="1">
        <f t="shared" si="102"/>
        <v>0</v>
      </c>
      <c r="V303" s="1">
        <f t="shared" si="102"/>
        <v>0</v>
      </c>
      <c r="W303" s="1">
        <f t="shared" si="102"/>
        <v>0</v>
      </c>
      <c r="X303" s="1">
        <f t="shared" si="102"/>
        <v>0</v>
      </c>
      <c r="Y303" s="5">
        <f t="shared" si="102"/>
        <v>1375</v>
      </c>
    </row>
    <row r="304" spans="1:26" ht="16.5" customHeight="1" x14ac:dyDescent="0.25">
      <c r="A304" s="113"/>
      <c r="B304" s="116" t="s">
        <v>164</v>
      </c>
      <c r="C304" s="119" t="s">
        <v>178</v>
      </c>
      <c r="D304" s="119" t="s">
        <v>163</v>
      </c>
      <c r="E304" s="117" t="s">
        <v>163</v>
      </c>
      <c r="F304" s="117" t="s">
        <v>163</v>
      </c>
      <c r="G304" s="117" t="s">
        <v>163</v>
      </c>
      <c r="H304" s="3" t="s">
        <v>199</v>
      </c>
      <c r="I304" s="3" t="s">
        <v>115</v>
      </c>
      <c r="J304" s="3" t="s">
        <v>208</v>
      </c>
      <c r="K304" s="117" t="s">
        <v>163</v>
      </c>
      <c r="L304" s="117" t="s">
        <v>163</v>
      </c>
      <c r="M304" s="5">
        <v>0</v>
      </c>
      <c r="N304" s="5">
        <v>0</v>
      </c>
      <c r="O304" s="5">
        <v>875</v>
      </c>
      <c r="P304" s="5">
        <v>0</v>
      </c>
      <c r="Q304" s="1">
        <v>0</v>
      </c>
      <c r="R304" s="5">
        <v>0</v>
      </c>
      <c r="S304" s="5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5">
        <f>SUM(M304:S304)</f>
        <v>875</v>
      </c>
    </row>
    <row r="305" spans="1:25" x14ac:dyDescent="0.25">
      <c r="A305" s="113"/>
      <c r="B305" s="116" t="s">
        <v>164</v>
      </c>
      <c r="C305" s="119" t="s">
        <v>178</v>
      </c>
      <c r="D305" s="119" t="s">
        <v>163</v>
      </c>
      <c r="E305" s="117" t="s">
        <v>163</v>
      </c>
      <c r="F305" s="117" t="s">
        <v>163</v>
      </c>
      <c r="G305" s="117" t="s">
        <v>163</v>
      </c>
      <c r="H305" s="3" t="s">
        <v>199</v>
      </c>
      <c r="I305" s="3" t="s">
        <v>301</v>
      </c>
      <c r="J305" s="3" t="s">
        <v>208</v>
      </c>
      <c r="K305" s="117" t="s">
        <v>163</v>
      </c>
      <c r="L305" s="117" t="s">
        <v>163</v>
      </c>
      <c r="M305" s="5">
        <v>0</v>
      </c>
      <c r="N305" s="5">
        <v>0</v>
      </c>
      <c r="O305" s="5">
        <v>0</v>
      </c>
      <c r="P305" s="5">
        <v>500</v>
      </c>
      <c r="Q305" s="1">
        <v>0</v>
      </c>
      <c r="R305" s="5">
        <v>0</v>
      </c>
      <c r="S305" s="5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5">
        <f>SUM(M305:S305)+T305+U305+V305+W305+X305</f>
        <v>500</v>
      </c>
    </row>
    <row r="306" spans="1:25" ht="63" x14ac:dyDescent="0.25">
      <c r="A306" s="114" t="s">
        <v>97</v>
      </c>
      <c r="B306" s="14" t="s">
        <v>28</v>
      </c>
      <c r="C306" s="117" t="s">
        <v>163</v>
      </c>
      <c r="D306" s="119" t="s">
        <v>163</v>
      </c>
      <c r="E306" s="117" t="s">
        <v>163</v>
      </c>
      <c r="F306" s="117" t="s">
        <v>365</v>
      </c>
      <c r="G306" s="119" t="s">
        <v>82</v>
      </c>
      <c r="H306" s="117" t="s">
        <v>163</v>
      </c>
      <c r="I306" s="117" t="s">
        <v>163</v>
      </c>
      <c r="J306" s="117" t="s">
        <v>163</v>
      </c>
      <c r="K306" s="117" t="s">
        <v>163</v>
      </c>
      <c r="L306" s="117" t="s">
        <v>163</v>
      </c>
      <c r="M306" s="5">
        <v>0</v>
      </c>
      <c r="N306" s="5">
        <v>0</v>
      </c>
      <c r="O306" s="5">
        <v>0</v>
      </c>
      <c r="P306" s="5">
        <f>P307+P308</f>
        <v>2100</v>
      </c>
      <c r="Q306" s="1">
        <f t="shared" ref="Q306:X306" si="103">Q307</f>
        <v>469.2</v>
      </c>
      <c r="R306" s="1">
        <f t="shared" si="103"/>
        <v>0</v>
      </c>
      <c r="S306" s="1">
        <f t="shared" si="103"/>
        <v>0</v>
      </c>
      <c r="T306" s="1">
        <f t="shared" si="103"/>
        <v>0</v>
      </c>
      <c r="U306" s="1">
        <f t="shared" si="103"/>
        <v>0</v>
      </c>
      <c r="V306" s="1">
        <f t="shared" si="103"/>
        <v>0</v>
      </c>
      <c r="W306" s="1">
        <f t="shared" si="103"/>
        <v>0</v>
      </c>
      <c r="X306" s="1">
        <f t="shared" si="103"/>
        <v>0</v>
      </c>
      <c r="Y306" s="5">
        <f>Y307+Y308</f>
        <v>2569.1999999999998</v>
      </c>
    </row>
    <row r="307" spans="1:25" ht="17.25" customHeight="1" x14ac:dyDescent="0.25">
      <c r="A307" s="113"/>
      <c r="B307" s="116" t="s">
        <v>164</v>
      </c>
      <c r="C307" s="119" t="s">
        <v>178</v>
      </c>
      <c r="D307" s="119" t="s">
        <v>163</v>
      </c>
      <c r="E307" s="117" t="s">
        <v>163</v>
      </c>
      <c r="F307" s="117" t="s">
        <v>163</v>
      </c>
      <c r="G307" s="117" t="s">
        <v>163</v>
      </c>
      <c r="H307" s="3" t="s">
        <v>199</v>
      </c>
      <c r="I307" s="3" t="s">
        <v>297</v>
      </c>
      <c r="J307" s="3" t="s">
        <v>31</v>
      </c>
      <c r="K307" s="117" t="s">
        <v>163</v>
      </c>
      <c r="L307" s="117" t="s">
        <v>163</v>
      </c>
      <c r="M307" s="5">
        <v>0</v>
      </c>
      <c r="N307" s="5">
        <v>0</v>
      </c>
      <c r="O307" s="5">
        <v>0</v>
      </c>
      <c r="P307" s="5">
        <v>1470</v>
      </c>
      <c r="Q307" s="1">
        <v>469.2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5">
        <f>SUM(M307:S307)+T307</f>
        <v>1939.2</v>
      </c>
    </row>
    <row r="308" spans="1:25" ht="33" customHeight="1" x14ac:dyDescent="0.25">
      <c r="A308" s="113"/>
      <c r="B308" s="116" t="s">
        <v>90</v>
      </c>
      <c r="C308" s="119" t="s">
        <v>178</v>
      </c>
      <c r="D308" s="119" t="s">
        <v>163</v>
      </c>
      <c r="E308" s="117" t="s">
        <v>163</v>
      </c>
      <c r="F308" s="117" t="s">
        <v>163</v>
      </c>
      <c r="G308" s="117" t="s">
        <v>163</v>
      </c>
      <c r="H308" s="3"/>
      <c r="I308" s="3"/>
      <c r="J308" s="3"/>
      <c r="K308" s="117" t="s">
        <v>163</v>
      </c>
      <c r="L308" s="117" t="s">
        <v>163</v>
      </c>
      <c r="M308" s="5">
        <v>0</v>
      </c>
      <c r="N308" s="5">
        <v>0</v>
      </c>
      <c r="O308" s="5">
        <v>0</v>
      </c>
      <c r="P308" s="5">
        <v>630</v>
      </c>
      <c r="Q308" s="1">
        <v>0</v>
      </c>
      <c r="R308" s="5">
        <v>0</v>
      </c>
      <c r="S308" s="5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5">
        <f>SUM(M308:S308)</f>
        <v>630</v>
      </c>
    </row>
    <row r="309" spans="1:25" s="6" customFormat="1" ht="270" customHeight="1" x14ac:dyDescent="0.25">
      <c r="A309" s="150" t="s">
        <v>396</v>
      </c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20" t="s">
        <v>333</v>
      </c>
    </row>
    <row r="310" spans="1:25" s="6" customFormat="1" ht="270" customHeight="1" x14ac:dyDescent="0.25">
      <c r="A310" s="77"/>
      <c r="B310" s="78"/>
      <c r="C310" s="79"/>
      <c r="D310" s="79"/>
      <c r="G310" s="120"/>
      <c r="N310" s="80"/>
      <c r="Q310" s="81"/>
      <c r="R310" s="138"/>
      <c r="S310" s="127"/>
      <c r="T310" s="81"/>
      <c r="U310" s="81"/>
      <c r="V310" s="81"/>
      <c r="W310" s="81"/>
      <c r="X310" s="81"/>
      <c r="Y310" s="120"/>
    </row>
    <row r="311" spans="1:25" s="6" customFormat="1" ht="270" customHeight="1" x14ac:dyDescent="0.25">
      <c r="A311" s="77"/>
      <c r="B311" s="78"/>
      <c r="C311" s="79"/>
      <c r="D311" s="79"/>
      <c r="G311" s="120"/>
      <c r="N311" s="80"/>
      <c r="Q311" s="81"/>
      <c r="R311" s="138"/>
      <c r="S311" s="127"/>
      <c r="T311" s="81"/>
      <c r="U311" s="81"/>
      <c r="V311" s="81"/>
      <c r="W311" s="81"/>
      <c r="X311" s="81"/>
      <c r="Y311" s="120"/>
    </row>
    <row r="312" spans="1:25" s="24" customFormat="1" ht="270" customHeight="1" x14ac:dyDescent="0.25">
      <c r="A312" s="17"/>
      <c r="B312" s="105"/>
      <c r="C312" s="115"/>
      <c r="D312" s="115"/>
      <c r="G312" s="106"/>
      <c r="N312" s="107"/>
      <c r="Q312" s="108"/>
      <c r="R312" s="106"/>
      <c r="S312" s="106"/>
      <c r="T312" s="108"/>
      <c r="U312" s="108"/>
      <c r="V312" s="108"/>
      <c r="W312" s="108"/>
      <c r="X312" s="108"/>
      <c r="Y312" s="106"/>
    </row>
    <row r="313" spans="1:25" ht="270" customHeight="1" x14ac:dyDescent="0.25"/>
    <row r="314" spans="1:25" ht="270" customHeight="1" x14ac:dyDescent="0.25"/>
    <row r="315" spans="1:25" ht="270" customHeight="1" x14ac:dyDescent="0.25"/>
    <row r="316" spans="1:25" ht="270" customHeight="1" x14ac:dyDescent="0.25"/>
    <row r="317" spans="1:25" ht="270" customHeight="1" x14ac:dyDescent="0.25"/>
    <row r="318" spans="1:25" ht="270" customHeight="1" x14ac:dyDescent="0.25"/>
    <row r="319" spans="1:25" ht="270" customHeight="1" x14ac:dyDescent="0.25"/>
    <row r="320" spans="1:25" ht="270" customHeight="1" x14ac:dyDescent="0.25"/>
    <row r="321" ht="270" customHeight="1" x14ac:dyDescent="0.25"/>
    <row r="322" ht="270" customHeight="1" x14ac:dyDescent="0.25"/>
    <row r="323" ht="270" customHeight="1" x14ac:dyDescent="0.25"/>
    <row r="324" ht="270" customHeight="1" x14ac:dyDescent="0.25"/>
    <row r="325" ht="270" customHeight="1" x14ac:dyDescent="0.25"/>
    <row r="326" ht="270" customHeight="1" x14ac:dyDescent="0.25"/>
    <row r="327" ht="270" customHeight="1" x14ac:dyDescent="0.25"/>
    <row r="328" ht="270" customHeight="1" x14ac:dyDescent="0.25"/>
    <row r="329" ht="270" customHeight="1" x14ac:dyDescent="0.25"/>
    <row r="330" ht="270" customHeight="1" x14ac:dyDescent="0.25"/>
    <row r="331" ht="270" customHeight="1" x14ac:dyDescent="0.25"/>
    <row r="332" ht="270" customHeight="1" x14ac:dyDescent="0.25"/>
    <row r="333" ht="270" customHeight="1" x14ac:dyDescent="0.25"/>
    <row r="334" ht="270" customHeight="1" x14ac:dyDescent="0.25"/>
    <row r="335" ht="270" customHeight="1" x14ac:dyDescent="0.25"/>
    <row r="336" ht="270" customHeight="1" x14ac:dyDescent="0.25"/>
    <row r="337" ht="270" customHeight="1" x14ac:dyDescent="0.25"/>
    <row r="338" ht="270" customHeight="1" x14ac:dyDescent="0.25"/>
    <row r="339" ht="270" customHeight="1" x14ac:dyDescent="0.25"/>
    <row r="340" ht="270" customHeight="1" x14ac:dyDescent="0.25"/>
    <row r="341" ht="270" customHeight="1" x14ac:dyDescent="0.25"/>
    <row r="342" ht="270" customHeight="1" x14ac:dyDescent="0.25"/>
    <row r="343" ht="270" customHeight="1" x14ac:dyDescent="0.25"/>
    <row r="344" ht="270" customHeight="1" x14ac:dyDescent="0.25"/>
    <row r="345" ht="270" customHeight="1" x14ac:dyDescent="0.25"/>
    <row r="346" ht="270" customHeight="1" x14ac:dyDescent="0.25"/>
    <row r="347" ht="270" customHeight="1" x14ac:dyDescent="0.25"/>
    <row r="348" ht="270" customHeight="1" x14ac:dyDescent="0.25"/>
    <row r="349" ht="270" customHeight="1" x14ac:dyDescent="0.25"/>
    <row r="350" ht="270" customHeight="1" x14ac:dyDescent="0.25"/>
    <row r="351" ht="270" customHeight="1" x14ac:dyDescent="0.25"/>
    <row r="352" ht="270" customHeight="1" x14ac:dyDescent="0.25"/>
    <row r="353" ht="270" customHeight="1" x14ac:dyDescent="0.25"/>
    <row r="354" ht="270" customHeight="1" x14ac:dyDescent="0.25"/>
    <row r="355" ht="270" customHeight="1" x14ac:dyDescent="0.25"/>
    <row r="356" ht="270" customHeight="1" x14ac:dyDescent="0.25"/>
    <row r="357" ht="270" customHeight="1" x14ac:dyDescent="0.25"/>
    <row r="358" ht="270" customHeight="1" x14ac:dyDescent="0.25"/>
    <row r="359" ht="270" customHeight="1" x14ac:dyDescent="0.25"/>
    <row r="360" ht="270" customHeight="1" x14ac:dyDescent="0.25"/>
    <row r="361" ht="270" customHeight="1" x14ac:dyDescent="0.25"/>
    <row r="362" ht="270" customHeight="1" x14ac:dyDescent="0.25"/>
    <row r="363" ht="270" customHeight="1" x14ac:dyDescent="0.25"/>
    <row r="364" ht="270" customHeight="1" x14ac:dyDescent="0.25"/>
    <row r="365" ht="270" customHeight="1" x14ac:dyDescent="0.25"/>
    <row r="366" ht="270" customHeight="1" x14ac:dyDescent="0.25"/>
    <row r="367" ht="270" customHeight="1" x14ac:dyDescent="0.25"/>
    <row r="368" ht="270" customHeight="1" x14ac:dyDescent="0.25"/>
    <row r="369" ht="270" customHeight="1" x14ac:dyDescent="0.25"/>
    <row r="370" ht="270" customHeight="1" x14ac:dyDescent="0.25"/>
    <row r="371" ht="270" customHeight="1" x14ac:dyDescent="0.25"/>
    <row r="372" ht="270" customHeight="1" x14ac:dyDescent="0.25"/>
    <row r="373" ht="270" customHeight="1" x14ac:dyDescent="0.25"/>
    <row r="374" ht="270" customHeight="1" x14ac:dyDescent="0.25"/>
    <row r="375" ht="270" customHeight="1" x14ac:dyDescent="0.25"/>
    <row r="376" ht="270" customHeight="1" x14ac:dyDescent="0.25"/>
    <row r="377" ht="270" customHeight="1" x14ac:dyDescent="0.25"/>
    <row r="378" ht="270" customHeight="1" x14ac:dyDescent="0.25"/>
    <row r="379" ht="270" customHeight="1" x14ac:dyDescent="0.25"/>
    <row r="380" ht="270" customHeight="1" x14ac:dyDescent="0.25"/>
    <row r="381" ht="270" customHeight="1" x14ac:dyDescent="0.25"/>
    <row r="382" ht="270" customHeight="1" x14ac:dyDescent="0.25"/>
    <row r="383" ht="270" customHeight="1" x14ac:dyDescent="0.25"/>
    <row r="384" ht="270" customHeight="1" x14ac:dyDescent="0.25"/>
    <row r="385" ht="270" customHeight="1" x14ac:dyDescent="0.25"/>
    <row r="386" ht="270" customHeight="1" x14ac:dyDescent="0.25"/>
    <row r="387" ht="270" customHeight="1" x14ac:dyDescent="0.25"/>
    <row r="388" ht="270" customHeight="1" x14ac:dyDescent="0.25"/>
    <row r="389" ht="270" customHeight="1" x14ac:dyDescent="0.25"/>
    <row r="390" ht="270" customHeight="1" x14ac:dyDescent="0.25"/>
    <row r="391" ht="270" customHeight="1" x14ac:dyDescent="0.25"/>
    <row r="392" ht="270" customHeight="1" x14ac:dyDescent="0.25"/>
    <row r="393" ht="270" customHeight="1" x14ac:dyDescent="0.25"/>
    <row r="394" ht="270" customHeight="1" x14ac:dyDescent="0.25"/>
    <row r="395" ht="270" customHeight="1" x14ac:dyDescent="0.25"/>
    <row r="396" ht="270" customHeight="1" x14ac:dyDescent="0.25"/>
    <row r="397" ht="270" customHeight="1" x14ac:dyDescent="0.25"/>
    <row r="398" ht="270" customHeight="1" x14ac:dyDescent="0.25"/>
    <row r="399" ht="270" customHeight="1" x14ac:dyDescent="0.25"/>
    <row r="400" ht="270" customHeight="1" x14ac:dyDescent="0.25"/>
    <row r="401" ht="270" customHeight="1" x14ac:dyDescent="0.25"/>
    <row r="402" ht="270" customHeight="1" x14ac:dyDescent="0.25"/>
    <row r="403" ht="270" customHeight="1" x14ac:dyDescent="0.25"/>
    <row r="404" ht="270" customHeight="1" x14ac:dyDescent="0.25"/>
    <row r="405" ht="270" customHeight="1" x14ac:dyDescent="0.25"/>
    <row r="406" ht="270" customHeight="1" x14ac:dyDescent="0.25"/>
    <row r="407" ht="270" customHeight="1" x14ac:dyDescent="0.25"/>
    <row r="408" ht="270" customHeight="1" x14ac:dyDescent="0.25"/>
    <row r="409" ht="270" customHeight="1" x14ac:dyDescent="0.25"/>
    <row r="410" ht="270" customHeight="1" x14ac:dyDescent="0.25"/>
    <row r="411" ht="270" customHeight="1" x14ac:dyDescent="0.25"/>
    <row r="412" ht="270" customHeight="1" x14ac:dyDescent="0.25"/>
    <row r="413" ht="270" customHeight="1" x14ac:dyDescent="0.25"/>
    <row r="414" ht="270" customHeight="1" x14ac:dyDescent="0.25"/>
    <row r="415" ht="270" customHeight="1" x14ac:dyDescent="0.25"/>
    <row r="416" ht="270" customHeight="1" x14ac:dyDescent="0.25"/>
    <row r="417" ht="270" customHeight="1" x14ac:dyDescent="0.25"/>
    <row r="418" ht="270" customHeight="1" x14ac:dyDescent="0.25"/>
    <row r="419" ht="270" customHeight="1" x14ac:dyDescent="0.25"/>
    <row r="420" ht="270" customHeight="1" x14ac:dyDescent="0.25"/>
    <row r="421" ht="270" customHeight="1" x14ac:dyDescent="0.25"/>
    <row r="422" ht="270" customHeight="1" x14ac:dyDescent="0.25"/>
    <row r="423" ht="270" customHeight="1" x14ac:dyDescent="0.25"/>
    <row r="424" ht="270" customHeight="1" x14ac:dyDescent="0.25"/>
    <row r="425" ht="270" customHeight="1" x14ac:dyDescent="0.25"/>
    <row r="426" ht="270" customHeight="1" x14ac:dyDescent="0.25"/>
    <row r="427" ht="270" customHeight="1" x14ac:dyDescent="0.25"/>
    <row r="428" ht="270" customHeight="1" x14ac:dyDescent="0.25"/>
    <row r="429" ht="270" customHeight="1" x14ac:dyDescent="0.25"/>
    <row r="430" ht="270" customHeight="1" x14ac:dyDescent="0.25"/>
    <row r="431" ht="270" customHeight="1" x14ac:dyDescent="0.25"/>
    <row r="432" ht="270" customHeight="1" x14ac:dyDescent="0.25"/>
    <row r="433" ht="270" customHeight="1" x14ac:dyDescent="0.25"/>
    <row r="434" ht="270" customHeight="1" x14ac:dyDescent="0.25"/>
    <row r="435" ht="270" customHeight="1" x14ac:dyDescent="0.25"/>
    <row r="436" ht="270" customHeight="1" x14ac:dyDescent="0.25"/>
    <row r="437" ht="270" customHeight="1" x14ac:dyDescent="0.25"/>
    <row r="438" ht="270" customHeight="1" x14ac:dyDescent="0.25"/>
    <row r="439" ht="270" customHeight="1" x14ac:dyDescent="0.25"/>
    <row r="440" ht="270" customHeight="1" x14ac:dyDescent="0.25"/>
    <row r="441" ht="270" customHeight="1" x14ac:dyDescent="0.25"/>
    <row r="442" ht="270" customHeight="1" x14ac:dyDescent="0.25"/>
    <row r="443" ht="270" customHeight="1" x14ac:dyDescent="0.25"/>
    <row r="444" ht="270" customHeight="1" x14ac:dyDescent="0.25"/>
    <row r="445" ht="270" customHeight="1" x14ac:dyDescent="0.25"/>
    <row r="446" ht="270" customHeight="1" x14ac:dyDescent="0.25"/>
    <row r="447" ht="270" customHeight="1" x14ac:dyDescent="0.25"/>
    <row r="448" ht="270" customHeight="1" x14ac:dyDescent="0.25"/>
    <row r="449" ht="270" customHeight="1" x14ac:dyDescent="0.25"/>
    <row r="450" ht="270" customHeight="1" x14ac:dyDescent="0.25"/>
    <row r="451" ht="270" customHeight="1" x14ac:dyDescent="0.25"/>
    <row r="452" ht="270" customHeight="1" x14ac:dyDescent="0.25"/>
    <row r="453" ht="270" customHeight="1" x14ac:dyDescent="0.25"/>
    <row r="454" ht="270" customHeight="1" x14ac:dyDescent="0.25"/>
    <row r="455" ht="270" customHeight="1" x14ac:dyDescent="0.25"/>
    <row r="456" ht="270" customHeight="1" x14ac:dyDescent="0.25"/>
    <row r="457" ht="270" customHeight="1" x14ac:dyDescent="0.25"/>
    <row r="458" ht="270" customHeight="1" x14ac:dyDescent="0.25"/>
    <row r="459" ht="270" customHeight="1" x14ac:dyDescent="0.25"/>
    <row r="460" ht="270" customHeight="1" x14ac:dyDescent="0.25"/>
    <row r="461" ht="270" customHeight="1" x14ac:dyDescent="0.25"/>
    <row r="462" ht="270" customHeight="1" x14ac:dyDescent="0.25"/>
    <row r="463" ht="270" customHeight="1" x14ac:dyDescent="0.25"/>
    <row r="464" ht="270" customHeight="1" x14ac:dyDescent="0.25"/>
    <row r="465" ht="270" customHeight="1" x14ac:dyDescent="0.25"/>
    <row r="466" ht="270" customHeight="1" x14ac:dyDescent="0.25"/>
    <row r="467" ht="270" customHeight="1" x14ac:dyDescent="0.25"/>
    <row r="468" ht="270" customHeight="1" x14ac:dyDescent="0.25"/>
    <row r="469" ht="270" customHeight="1" x14ac:dyDescent="0.25"/>
    <row r="470" ht="270" customHeight="1" x14ac:dyDescent="0.25"/>
    <row r="471" ht="270" customHeight="1" x14ac:dyDescent="0.25"/>
    <row r="472" ht="270" customHeight="1" x14ac:dyDescent="0.25"/>
    <row r="473" ht="270" customHeight="1" x14ac:dyDescent="0.25"/>
    <row r="474" ht="270" customHeight="1" x14ac:dyDescent="0.25"/>
    <row r="475" ht="270" customHeight="1" x14ac:dyDescent="0.25"/>
    <row r="476" ht="270" customHeight="1" x14ac:dyDescent="0.25"/>
    <row r="477" ht="270" customHeight="1" x14ac:dyDescent="0.25"/>
    <row r="478" ht="270" customHeight="1" x14ac:dyDescent="0.25"/>
    <row r="479" ht="270" customHeight="1" x14ac:dyDescent="0.25"/>
    <row r="480" ht="270" customHeight="1" x14ac:dyDescent="0.25"/>
    <row r="481" ht="270" customHeight="1" x14ac:dyDescent="0.25"/>
    <row r="482" ht="270" customHeight="1" x14ac:dyDescent="0.25"/>
    <row r="483" ht="270" customHeight="1" x14ac:dyDescent="0.25"/>
    <row r="484" ht="270" customHeight="1" x14ac:dyDescent="0.25"/>
    <row r="485" ht="270" customHeight="1" x14ac:dyDescent="0.25"/>
    <row r="486" ht="270" customHeight="1" x14ac:dyDescent="0.25"/>
    <row r="487" ht="270" customHeight="1" x14ac:dyDescent="0.25"/>
    <row r="488" ht="270" customHeight="1" x14ac:dyDescent="0.25"/>
    <row r="489" ht="270" customHeight="1" x14ac:dyDescent="0.25"/>
    <row r="490" ht="270" customHeight="1" x14ac:dyDescent="0.25"/>
    <row r="491" ht="270" customHeight="1" x14ac:dyDescent="0.25"/>
    <row r="492" ht="270" customHeight="1" x14ac:dyDescent="0.25"/>
    <row r="493" ht="270" customHeight="1" x14ac:dyDescent="0.25"/>
    <row r="494" ht="270" customHeight="1" x14ac:dyDescent="0.25"/>
    <row r="495" ht="270" customHeight="1" x14ac:dyDescent="0.25"/>
    <row r="496" ht="270" customHeight="1" x14ac:dyDescent="0.25"/>
    <row r="497" ht="270" customHeight="1" x14ac:dyDescent="0.25"/>
    <row r="498" ht="270" customHeight="1" x14ac:dyDescent="0.25"/>
    <row r="499" ht="270" customHeight="1" x14ac:dyDescent="0.25"/>
    <row r="500" ht="270" customHeight="1" x14ac:dyDescent="0.25"/>
    <row r="501" ht="270" customHeight="1" x14ac:dyDescent="0.25"/>
    <row r="502" ht="270" customHeight="1" x14ac:dyDescent="0.25"/>
    <row r="503" ht="270" customHeight="1" x14ac:dyDescent="0.25"/>
    <row r="504" ht="270" customHeight="1" x14ac:dyDescent="0.25"/>
    <row r="505" ht="270" customHeight="1" x14ac:dyDescent="0.25"/>
    <row r="506" ht="270" customHeight="1" x14ac:dyDescent="0.25"/>
    <row r="507" ht="270" customHeight="1" x14ac:dyDescent="0.25"/>
    <row r="508" ht="270" customHeight="1" x14ac:dyDescent="0.25"/>
    <row r="509" ht="270" customHeight="1" x14ac:dyDescent="0.25"/>
    <row r="510" ht="270" customHeight="1" x14ac:dyDescent="0.25"/>
    <row r="511" ht="270" customHeight="1" x14ac:dyDescent="0.25"/>
    <row r="512" ht="270" customHeight="1" x14ac:dyDescent="0.25"/>
    <row r="513" ht="270" customHeight="1" x14ac:dyDescent="0.25"/>
    <row r="514" ht="270" customHeight="1" x14ac:dyDescent="0.25"/>
    <row r="515" ht="270" customHeight="1" x14ac:dyDescent="0.25"/>
    <row r="516" ht="270" customHeight="1" x14ac:dyDescent="0.25"/>
    <row r="517" ht="270" customHeight="1" x14ac:dyDescent="0.25"/>
    <row r="518" ht="270" customHeight="1" x14ac:dyDescent="0.25"/>
    <row r="519" ht="270" customHeight="1" x14ac:dyDescent="0.25"/>
    <row r="520" ht="270" customHeight="1" x14ac:dyDescent="0.25"/>
    <row r="521" ht="270" customHeight="1" x14ac:dyDescent="0.25"/>
    <row r="522" ht="270" customHeight="1" x14ac:dyDescent="0.25"/>
    <row r="523" ht="270" customHeight="1" x14ac:dyDescent="0.25"/>
    <row r="524" ht="270" customHeight="1" x14ac:dyDescent="0.25"/>
    <row r="525" ht="270" customHeight="1" x14ac:dyDescent="0.25"/>
    <row r="526" ht="270" customHeight="1" x14ac:dyDescent="0.25"/>
    <row r="527" ht="270" customHeight="1" x14ac:dyDescent="0.25"/>
    <row r="528" ht="270" customHeight="1" x14ac:dyDescent="0.25"/>
    <row r="529" ht="270" customHeight="1" x14ac:dyDescent="0.25"/>
    <row r="530" ht="270" customHeight="1" x14ac:dyDescent="0.25"/>
    <row r="531" ht="270" customHeight="1" x14ac:dyDescent="0.25"/>
    <row r="532" ht="270" customHeight="1" x14ac:dyDescent="0.25"/>
    <row r="533" ht="270" customHeight="1" x14ac:dyDescent="0.25"/>
    <row r="534" ht="270" customHeight="1" x14ac:dyDescent="0.25"/>
    <row r="535" ht="270" customHeight="1" x14ac:dyDescent="0.25"/>
    <row r="536" ht="270" customHeight="1" x14ac:dyDescent="0.25"/>
    <row r="537" ht="270" customHeight="1" x14ac:dyDescent="0.25"/>
    <row r="538" ht="270" customHeight="1" x14ac:dyDescent="0.25"/>
    <row r="539" ht="270" customHeight="1" x14ac:dyDescent="0.25"/>
    <row r="540" ht="270" customHeight="1" x14ac:dyDescent="0.25"/>
    <row r="541" ht="270" customHeight="1" x14ac:dyDescent="0.25"/>
    <row r="542" ht="270" customHeight="1" x14ac:dyDescent="0.25"/>
    <row r="543" ht="270" customHeight="1" x14ac:dyDescent="0.25"/>
    <row r="544" ht="270" customHeight="1" x14ac:dyDescent="0.25"/>
    <row r="545" ht="270" customHeight="1" x14ac:dyDescent="0.25"/>
    <row r="546" ht="270" customHeight="1" x14ac:dyDescent="0.25"/>
    <row r="547" ht="270" customHeight="1" x14ac:dyDescent="0.25"/>
    <row r="548" ht="270" customHeight="1" x14ac:dyDescent="0.25"/>
    <row r="549" ht="270" customHeight="1" x14ac:dyDescent="0.25"/>
    <row r="550" ht="270" customHeight="1" x14ac:dyDescent="0.25"/>
    <row r="551" ht="270" customHeight="1" x14ac:dyDescent="0.25"/>
    <row r="552" ht="270" customHeight="1" x14ac:dyDescent="0.25"/>
    <row r="553" ht="270" customHeight="1" x14ac:dyDescent="0.25"/>
    <row r="554" ht="270" customHeight="1" x14ac:dyDescent="0.25"/>
    <row r="555" ht="270" customHeight="1" x14ac:dyDescent="0.25"/>
    <row r="556" ht="270" customHeight="1" x14ac:dyDescent="0.25"/>
    <row r="557" ht="270" customHeight="1" x14ac:dyDescent="0.25"/>
    <row r="558" ht="270" customHeight="1" x14ac:dyDescent="0.25"/>
    <row r="559" ht="270" customHeight="1" x14ac:dyDescent="0.25"/>
    <row r="560" ht="270" customHeight="1" x14ac:dyDescent="0.25"/>
    <row r="561" ht="270" customHeight="1" x14ac:dyDescent="0.25"/>
    <row r="562" ht="270" customHeight="1" x14ac:dyDescent="0.25"/>
    <row r="563" ht="270" customHeight="1" x14ac:dyDescent="0.25"/>
    <row r="564" ht="270" customHeight="1" x14ac:dyDescent="0.25"/>
    <row r="565" ht="270" customHeight="1" x14ac:dyDescent="0.25"/>
    <row r="566" ht="270" customHeight="1" x14ac:dyDescent="0.25"/>
    <row r="567" ht="270" customHeight="1" x14ac:dyDescent="0.25"/>
    <row r="568" ht="270" customHeight="1" x14ac:dyDescent="0.25"/>
    <row r="569" ht="270" customHeight="1" x14ac:dyDescent="0.25"/>
    <row r="570" ht="270" customHeight="1" x14ac:dyDescent="0.25"/>
    <row r="571" ht="270" customHeight="1" x14ac:dyDescent="0.25"/>
    <row r="572" ht="270" customHeight="1" x14ac:dyDescent="0.25"/>
    <row r="573" ht="270" customHeight="1" x14ac:dyDescent="0.25"/>
    <row r="574" ht="270" customHeight="1" x14ac:dyDescent="0.25"/>
    <row r="575" ht="270" customHeight="1" x14ac:dyDescent="0.25"/>
    <row r="576" ht="270" customHeight="1" x14ac:dyDescent="0.25"/>
    <row r="577" ht="270" customHeight="1" x14ac:dyDescent="0.25"/>
    <row r="578" ht="270" customHeight="1" x14ac:dyDescent="0.25"/>
    <row r="579" ht="270" customHeight="1" x14ac:dyDescent="0.25"/>
    <row r="580" ht="270" customHeight="1" x14ac:dyDescent="0.25"/>
    <row r="581" ht="270" customHeight="1" x14ac:dyDescent="0.25"/>
    <row r="582" ht="270" customHeight="1" x14ac:dyDescent="0.25"/>
    <row r="583" ht="270" customHeight="1" x14ac:dyDescent="0.25"/>
    <row r="584" ht="270" customHeight="1" x14ac:dyDescent="0.25"/>
    <row r="585" ht="270" customHeight="1" x14ac:dyDescent="0.25"/>
    <row r="586" ht="270" customHeight="1" x14ac:dyDescent="0.25"/>
    <row r="587" ht="270" customHeight="1" x14ac:dyDescent="0.25"/>
    <row r="588" ht="270" customHeight="1" x14ac:dyDescent="0.25"/>
    <row r="589" ht="270" customHeight="1" x14ac:dyDescent="0.25"/>
    <row r="590" ht="270" customHeight="1" x14ac:dyDescent="0.25"/>
    <row r="591" ht="270" customHeight="1" x14ac:dyDescent="0.25"/>
    <row r="592" ht="270" customHeight="1" x14ac:dyDescent="0.25"/>
    <row r="593" ht="270" customHeight="1" x14ac:dyDescent="0.25"/>
    <row r="594" ht="270" customHeight="1" x14ac:dyDescent="0.25"/>
    <row r="595" ht="270" customHeight="1" x14ac:dyDescent="0.25"/>
    <row r="596" ht="270" customHeight="1" x14ac:dyDescent="0.25"/>
    <row r="597" ht="270" customHeight="1" x14ac:dyDescent="0.25"/>
    <row r="598" ht="270" customHeight="1" x14ac:dyDescent="0.25"/>
    <row r="599" ht="270" customHeight="1" x14ac:dyDescent="0.25"/>
    <row r="600" ht="270" customHeight="1" x14ac:dyDescent="0.25"/>
    <row r="601" ht="270" customHeight="1" x14ac:dyDescent="0.25"/>
    <row r="602" ht="270" customHeight="1" x14ac:dyDescent="0.25"/>
    <row r="603" ht="270" customHeight="1" x14ac:dyDescent="0.25"/>
    <row r="604" ht="270" customHeight="1" x14ac:dyDescent="0.25"/>
    <row r="605" ht="270" customHeight="1" x14ac:dyDescent="0.25"/>
    <row r="606" ht="270" customHeight="1" x14ac:dyDescent="0.25"/>
    <row r="607" ht="270" customHeight="1" x14ac:dyDescent="0.25"/>
    <row r="608" ht="270" customHeight="1" x14ac:dyDescent="0.25"/>
    <row r="609" ht="270" customHeight="1" x14ac:dyDescent="0.25"/>
    <row r="610" ht="270" customHeight="1" x14ac:dyDescent="0.25"/>
    <row r="611" ht="270" customHeight="1" x14ac:dyDescent="0.25"/>
    <row r="612" ht="270" customHeight="1" x14ac:dyDescent="0.25"/>
    <row r="613" ht="270" customHeight="1" x14ac:dyDescent="0.25"/>
    <row r="614" ht="270" customHeight="1" x14ac:dyDescent="0.25"/>
    <row r="615" ht="270" customHeight="1" x14ac:dyDescent="0.25"/>
    <row r="616" ht="270" customHeight="1" x14ac:dyDescent="0.25"/>
    <row r="617" ht="270" customHeight="1" x14ac:dyDescent="0.25"/>
    <row r="618" ht="270" customHeight="1" x14ac:dyDescent="0.25"/>
    <row r="619" ht="270" customHeight="1" x14ac:dyDescent="0.25"/>
    <row r="620" ht="270" customHeight="1" x14ac:dyDescent="0.25"/>
    <row r="621" ht="270" customHeight="1" x14ac:dyDescent="0.25"/>
    <row r="622" ht="270" customHeight="1" x14ac:dyDescent="0.25"/>
    <row r="623" ht="270" customHeight="1" x14ac:dyDescent="0.25"/>
    <row r="624" ht="270" customHeight="1" x14ac:dyDescent="0.25"/>
    <row r="625" ht="270" customHeight="1" x14ac:dyDescent="0.25"/>
    <row r="626" ht="270" customHeight="1" x14ac:dyDescent="0.25"/>
    <row r="627" ht="270" customHeight="1" x14ac:dyDescent="0.25"/>
    <row r="628" ht="270" customHeight="1" x14ac:dyDescent="0.25"/>
    <row r="629" ht="270" customHeight="1" x14ac:dyDescent="0.25"/>
    <row r="630" ht="270" customHeight="1" x14ac:dyDescent="0.25"/>
    <row r="631" ht="270" customHeight="1" x14ac:dyDescent="0.25"/>
    <row r="632" ht="270" customHeight="1" x14ac:dyDescent="0.25"/>
    <row r="633" ht="270" customHeight="1" x14ac:dyDescent="0.25"/>
    <row r="634" ht="270" customHeight="1" x14ac:dyDescent="0.25"/>
    <row r="635" ht="270" customHeight="1" x14ac:dyDescent="0.25"/>
    <row r="636" ht="270" customHeight="1" x14ac:dyDescent="0.25"/>
    <row r="637" ht="270" customHeight="1" x14ac:dyDescent="0.25"/>
    <row r="638" ht="270" customHeight="1" x14ac:dyDescent="0.25"/>
    <row r="639" ht="270" customHeight="1" x14ac:dyDescent="0.25"/>
    <row r="640" ht="270" customHeight="1" x14ac:dyDescent="0.25"/>
    <row r="641" ht="270" customHeight="1" x14ac:dyDescent="0.25"/>
    <row r="642" ht="270" customHeight="1" x14ac:dyDescent="0.25"/>
    <row r="643" ht="270" customHeight="1" x14ac:dyDescent="0.25"/>
    <row r="644" ht="270" customHeight="1" x14ac:dyDescent="0.25"/>
    <row r="645" ht="270" customHeight="1" x14ac:dyDescent="0.25"/>
    <row r="646" ht="270" customHeight="1" x14ac:dyDescent="0.25"/>
    <row r="647" ht="270" customHeight="1" x14ac:dyDescent="0.25"/>
    <row r="648" ht="270" customHeight="1" x14ac:dyDescent="0.25"/>
    <row r="649" ht="270" customHeight="1" x14ac:dyDescent="0.25"/>
    <row r="650" ht="270" customHeight="1" x14ac:dyDescent="0.25"/>
    <row r="651" ht="270" customHeight="1" x14ac:dyDescent="0.25"/>
    <row r="652" ht="270" customHeight="1" x14ac:dyDescent="0.25"/>
    <row r="653" ht="270" customHeight="1" x14ac:dyDescent="0.25"/>
    <row r="654" ht="270" customHeight="1" x14ac:dyDescent="0.25"/>
    <row r="655" ht="270" customHeight="1" x14ac:dyDescent="0.25"/>
    <row r="656" ht="270" customHeight="1" x14ac:dyDescent="0.25"/>
    <row r="657" ht="270" customHeight="1" x14ac:dyDescent="0.25"/>
    <row r="658" ht="270" customHeight="1" x14ac:dyDescent="0.25"/>
    <row r="659" ht="270" customHeight="1" x14ac:dyDescent="0.25"/>
    <row r="660" ht="270" customHeight="1" x14ac:dyDescent="0.25"/>
    <row r="661" ht="270" customHeight="1" x14ac:dyDescent="0.25"/>
    <row r="662" ht="270" customHeight="1" x14ac:dyDescent="0.25"/>
    <row r="663" ht="270" customHeight="1" x14ac:dyDescent="0.25"/>
    <row r="664" ht="270" customHeight="1" x14ac:dyDescent="0.25"/>
    <row r="665" ht="270" customHeight="1" x14ac:dyDescent="0.25"/>
    <row r="666" ht="270" customHeight="1" x14ac:dyDescent="0.25"/>
    <row r="667" ht="270" customHeight="1" x14ac:dyDescent="0.25"/>
    <row r="668" ht="270" customHeight="1" x14ac:dyDescent="0.25"/>
    <row r="669" ht="270" customHeight="1" x14ac:dyDescent="0.25"/>
    <row r="670" ht="270" customHeight="1" x14ac:dyDescent="0.25"/>
    <row r="671" ht="270" customHeight="1" x14ac:dyDescent="0.25"/>
    <row r="672" ht="270" customHeight="1" x14ac:dyDescent="0.25"/>
    <row r="673" ht="270" customHeight="1" x14ac:dyDescent="0.25"/>
    <row r="674" ht="270" customHeight="1" x14ac:dyDescent="0.25"/>
    <row r="675" ht="270" customHeight="1" x14ac:dyDescent="0.25"/>
    <row r="676" ht="270" customHeight="1" x14ac:dyDescent="0.25"/>
    <row r="677" ht="270" customHeight="1" x14ac:dyDescent="0.25"/>
    <row r="678" ht="270" customHeight="1" x14ac:dyDescent="0.25"/>
    <row r="679" ht="270" customHeight="1" x14ac:dyDescent="0.25"/>
    <row r="680" ht="270" customHeight="1" x14ac:dyDescent="0.25"/>
    <row r="681" ht="270" customHeight="1" x14ac:dyDescent="0.25"/>
    <row r="682" ht="270" customHeight="1" x14ac:dyDescent="0.25"/>
    <row r="683" ht="270" customHeight="1" x14ac:dyDescent="0.25"/>
    <row r="684" ht="270" customHeight="1" x14ac:dyDescent="0.25"/>
    <row r="685" ht="270" customHeight="1" x14ac:dyDescent="0.25"/>
    <row r="686" ht="270" customHeight="1" x14ac:dyDescent="0.25"/>
    <row r="687" ht="270" customHeight="1" x14ac:dyDescent="0.25"/>
    <row r="688" ht="270" customHeight="1" x14ac:dyDescent="0.25"/>
    <row r="689" ht="270" customHeight="1" x14ac:dyDescent="0.25"/>
    <row r="690" ht="270" customHeight="1" x14ac:dyDescent="0.25"/>
    <row r="691" ht="270" customHeight="1" x14ac:dyDescent="0.25"/>
    <row r="692" ht="270" customHeight="1" x14ac:dyDescent="0.25"/>
    <row r="693" ht="270" customHeight="1" x14ac:dyDescent="0.25"/>
    <row r="694" ht="270" customHeight="1" x14ac:dyDescent="0.25"/>
    <row r="695" ht="270" customHeight="1" x14ac:dyDescent="0.25"/>
    <row r="696" ht="270" customHeight="1" x14ac:dyDescent="0.25"/>
    <row r="697" ht="270" customHeight="1" x14ac:dyDescent="0.25"/>
    <row r="698" ht="270" customHeight="1" x14ac:dyDescent="0.25"/>
    <row r="699" ht="270" customHeight="1" x14ac:dyDescent="0.25"/>
    <row r="700" ht="270" customHeight="1" x14ac:dyDescent="0.25"/>
    <row r="701" ht="270" customHeight="1" x14ac:dyDescent="0.25"/>
    <row r="702" ht="270" customHeight="1" x14ac:dyDescent="0.25"/>
    <row r="703" ht="270" customHeight="1" x14ac:dyDescent="0.25"/>
    <row r="704" ht="270" customHeight="1" x14ac:dyDescent="0.25"/>
    <row r="705" ht="270" customHeight="1" x14ac:dyDescent="0.25"/>
    <row r="706" ht="270" customHeight="1" x14ac:dyDescent="0.25"/>
    <row r="707" ht="270" customHeight="1" x14ac:dyDescent="0.25"/>
    <row r="708" ht="270" customHeight="1" x14ac:dyDescent="0.25"/>
    <row r="709" ht="270" customHeight="1" x14ac:dyDescent="0.25"/>
    <row r="710" ht="270" customHeight="1" x14ac:dyDescent="0.25"/>
    <row r="711" ht="270" customHeight="1" x14ac:dyDescent="0.25"/>
    <row r="712" ht="270" customHeight="1" x14ac:dyDescent="0.25"/>
    <row r="713" ht="270" customHeight="1" x14ac:dyDescent="0.25"/>
    <row r="714" ht="270" customHeight="1" x14ac:dyDescent="0.25"/>
    <row r="715" ht="270" customHeight="1" x14ac:dyDescent="0.25"/>
    <row r="716" ht="270" customHeight="1" x14ac:dyDescent="0.25"/>
    <row r="717" ht="270" customHeight="1" x14ac:dyDescent="0.25"/>
    <row r="718" ht="270" customHeight="1" x14ac:dyDescent="0.25"/>
    <row r="719" ht="270" customHeight="1" x14ac:dyDescent="0.25"/>
    <row r="720" ht="270" customHeight="1" x14ac:dyDescent="0.25"/>
    <row r="721" ht="270" customHeight="1" x14ac:dyDescent="0.25"/>
    <row r="722" ht="270" customHeight="1" x14ac:dyDescent="0.25"/>
    <row r="723" ht="270" customHeight="1" x14ac:dyDescent="0.25"/>
    <row r="724" ht="270" customHeight="1" x14ac:dyDescent="0.25"/>
    <row r="725" ht="270" customHeight="1" x14ac:dyDescent="0.25"/>
    <row r="726" ht="270" customHeight="1" x14ac:dyDescent="0.25"/>
    <row r="727" ht="270" customHeight="1" x14ac:dyDescent="0.25"/>
    <row r="728" ht="270" customHeight="1" x14ac:dyDescent="0.25"/>
    <row r="729" ht="270" customHeight="1" x14ac:dyDescent="0.25"/>
    <row r="730" ht="270" customHeight="1" x14ac:dyDescent="0.25"/>
    <row r="731" ht="270" customHeight="1" x14ac:dyDescent="0.25"/>
    <row r="732" ht="270" customHeight="1" x14ac:dyDescent="0.25"/>
    <row r="733" ht="270" customHeight="1" x14ac:dyDescent="0.25"/>
    <row r="734" ht="270" customHeight="1" x14ac:dyDescent="0.25"/>
    <row r="735" ht="270" customHeight="1" x14ac:dyDescent="0.25"/>
    <row r="736" ht="270" customHeight="1" x14ac:dyDescent="0.25"/>
    <row r="737" ht="270" customHeight="1" x14ac:dyDescent="0.25"/>
    <row r="738" ht="270" customHeight="1" x14ac:dyDescent="0.25"/>
    <row r="739" ht="270" customHeight="1" x14ac:dyDescent="0.25"/>
    <row r="740" ht="270" customHeight="1" x14ac:dyDescent="0.25"/>
    <row r="741" ht="270" customHeight="1" x14ac:dyDescent="0.25"/>
    <row r="742" ht="270" customHeight="1" x14ac:dyDescent="0.25"/>
    <row r="743" ht="270" customHeight="1" x14ac:dyDescent="0.25"/>
    <row r="744" ht="270" customHeight="1" x14ac:dyDescent="0.25"/>
    <row r="745" ht="270" customHeight="1" x14ac:dyDescent="0.25"/>
    <row r="746" ht="270" customHeight="1" x14ac:dyDescent="0.25"/>
    <row r="747" ht="270" customHeight="1" x14ac:dyDescent="0.25"/>
    <row r="748" ht="270" customHeight="1" x14ac:dyDescent="0.25"/>
    <row r="749" ht="270" customHeight="1" x14ac:dyDescent="0.25"/>
    <row r="750" ht="270" customHeight="1" x14ac:dyDescent="0.25"/>
    <row r="751" ht="270" customHeight="1" x14ac:dyDescent="0.25"/>
    <row r="752" ht="270" customHeight="1" x14ac:dyDescent="0.25"/>
    <row r="753" ht="270" customHeight="1" x14ac:dyDescent="0.25"/>
    <row r="754" ht="270" customHeight="1" x14ac:dyDescent="0.25"/>
    <row r="755" ht="270" customHeight="1" x14ac:dyDescent="0.25"/>
    <row r="756" ht="270" customHeight="1" x14ac:dyDescent="0.25"/>
    <row r="757" ht="270" customHeight="1" x14ac:dyDescent="0.25"/>
    <row r="758" ht="270" customHeight="1" x14ac:dyDescent="0.25"/>
    <row r="759" ht="270" customHeight="1" x14ac:dyDescent="0.25"/>
    <row r="760" ht="270" customHeight="1" x14ac:dyDescent="0.25"/>
    <row r="761" ht="270" customHeight="1" x14ac:dyDescent="0.25"/>
    <row r="762" ht="270" customHeight="1" x14ac:dyDescent="0.25"/>
    <row r="763" ht="270" customHeight="1" x14ac:dyDescent="0.25"/>
    <row r="764" ht="270" customHeight="1" x14ac:dyDescent="0.25"/>
    <row r="765" ht="270" customHeight="1" x14ac:dyDescent="0.25"/>
    <row r="766" ht="270" customHeight="1" x14ac:dyDescent="0.25"/>
    <row r="767" ht="270" customHeight="1" x14ac:dyDescent="0.25"/>
    <row r="768" ht="270" customHeight="1" x14ac:dyDescent="0.25"/>
    <row r="769" ht="270" customHeight="1" x14ac:dyDescent="0.25"/>
    <row r="770" ht="270" customHeight="1" x14ac:dyDescent="0.25"/>
    <row r="771" ht="270" customHeight="1" x14ac:dyDescent="0.25"/>
    <row r="772" ht="270" customHeight="1" x14ac:dyDescent="0.25"/>
    <row r="773" ht="270" customHeight="1" x14ac:dyDescent="0.25"/>
    <row r="774" ht="270" customHeight="1" x14ac:dyDescent="0.25"/>
    <row r="775" ht="270" customHeight="1" x14ac:dyDescent="0.25"/>
    <row r="776" ht="270" customHeight="1" x14ac:dyDescent="0.25"/>
    <row r="777" ht="270" customHeight="1" x14ac:dyDescent="0.25"/>
    <row r="778" ht="270" customHeight="1" x14ac:dyDescent="0.25"/>
    <row r="779" ht="270" customHeight="1" x14ac:dyDescent="0.25"/>
    <row r="780" ht="270" customHeight="1" x14ac:dyDescent="0.25"/>
    <row r="781" ht="270" customHeight="1" x14ac:dyDescent="0.25"/>
    <row r="782" ht="270" customHeight="1" x14ac:dyDescent="0.25"/>
    <row r="783" ht="270" customHeight="1" x14ac:dyDescent="0.25"/>
    <row r="784" ht="270" customHeight="1" x14ac:dyDescent="0.25"/>
    <row r="785" ht="270" customHeight="1" x14ac:dyDescent="0.25"/>
    <row r="786" ht="270" customHeight="1" x14ac:dyDescent="0.25"/>
    <row r="787" ht="270" customHeight="1" x14ac:dyDescent="0.25"/>
    <row r="788" ht="270" customHeight="1" x14ac:dyDescent="0.25"/>
    <row r="789" ht="270" customHeight="1" x14ac:dyDescent="0.25"/>
    <row r="790" ht="270" customHeight="1" x14ac:dyDescent="0.25"/>
    <row r="791" ht="270" customHeight="1" x14ac:dyDescent="0.25"/>
    <row r="792" ht="270" customHeight="1" x14ac:dyDescent="0.25"/>
    <row r="793" ht="270" customHeight="1" x14ac:dyDescent="0.25"/>
    <row r="794" ht="270" customHeight="1" x14ac:dyDescent="0.25"/>
    <row r="795" ht="270" customHeight="1" x14ac:dyDescent="0.25"/>
    <row r="796" ht="270" customHeight="1" x14ac:dyDescent="0.25"/>
    <row r="797" ht="270" customHeight="1" x14ac:dyDescent="0.25"/>
    <row r="798" ht="270" customHeight="1" x14ac:dyDescent="0.25"/>
    <row r="799" ht="270" customHeight="1" x14ac:dyDescent="0.25"/>
    <row r="800" ht="270" customHeight="1" x14ac:dyDescent="0.25"/>
    <row r="801" ht="270" customHeight="1" x14ac:dyDescent="0.25"/>
    <row r="802" ht="270" customHeight="1" x14ac:dyDescent="0.25"/>
    <row r="803" ht="270" customHeight="1" x14ac:dyDescent="0.25"/>
    <row r="804" ht="270" customHeight="1" x14ac:dyDescent="0.25"/>
    <row r="805" ht="270" customHeight="1" x14ac:dyDescent="0.25"/>
    <row r="806" ht="270" customHeight="1" x14ac:dyDescent="0.25"/>
    <row r="807" ht="270" customHeight="1" x14ac:dyDescent="0.25"/>
    <row r="808" ht="270" customHeight="1" x14ac:dyDescent="0.25"/>
    <row r="809" ht="270" customHeight="1" x14ac:dyDescent="0.25"/>
    <row r="810" ht="270" customHeight="1" x14ac:dyDescent="0.25"/>
    <row r="811" ht="270" customHeight="1" x14ac:dyDescent="0.25"/>
    <row r="812" ht="270" customHeight="1" x14ac:dyDescent="0.25"/>
    <row r="813" ht="270" customHeight="1" x14ac:dyDescent="0.25"/>
    <row r="814" ht="270" customHeight="1" x14ac:dyDescent="0.25"/>
    <row r="815" ht="270" customHeight="1" x14ac:dyDescent="0.25"/>
    <row r="816" ht="270" customHeight="1" x14ac:dyDescent="0.25"/>
    <row r="817" ht="270" customHeight="1" x14ac:dyDescent="0.25"/>
    <row r="818" ht="270" customHeight="1" x14ac:dyDescent="0.25"/>
    <row r="819" ht="270" customHeight="1" x14ac:dyDescent="0.25"/>
    <row r="820" ht="270" customHeight="1" x14ac:dyDescent="0.25"/>
    <row r="821" ht="270" customHeight="1" x14ac:dyDescent="0.25"/>
    <row r="822" ht="270" customHeight="1" x14ac:dyDescent="0.25"/>
    <row r="823" ht="270" customHeight="1" x14ac:dyDescent="0.25"/>
    <row r="824" ht="270" customHeight="1" x14ac:dyDescent="0.25"/>
    <row r="825" ht="270" customHeight="1" x14ac:dyDescent="0.25"/>
    <row r="826" ht="270" customHeight="1" x14ac:dyDescent="0.25"/>
    <row r="827" ht="270" customHeight="1" x14ac:dyDescent="0.25"/>
    <row r="828" ht="270" customHeight="1" x14ac:dyDescent="0.25"/>
    <row r="829" ht="270" customHeight="1" x14ac:dyDescent="0.25"/>
    <row r="830" ht="270" customHeight="1" x14ac:dyDescent="0.25"/>
    <row r="831" ht="270" customHeight="1" x14ac:dyDescent="0.25"/>
    <row r="832" ht="270" customHeight="1" x14ac:dyDescent="0.25"/>
    <row r="833" ht="270" customHeight="1" x14ac:dyDescent="0.25"/>
    <row r="834" ht="270" customHeight="1" x14ac:dyDescent="0.25"/>
    <row r="835" ht="270" customHeight="1" x14ac:dyDescent="0.25"/>
    <row r="836" ht="270" customHeight="1" x14ac:dyDescent="0.25"/>
    <row r="837" ht="270" customHeight="1" x14ac:dyDescent="0.25"/>
    <row r="838" ht="270" customHeight="1" x14ac:dyDescent="0.25"/>
    <row r="839" ht="270" customHeight="1" x14ac:dyDescent="0.25"/>
    <row r="840" ht="270" customHeight="1" x14ac:dyDescent="0.25"/>
    <row r="841" ht="270" customHeight="1" x14ac:dyDescent="0.25"/>
    <row r="842" ht="270" customHeight="1" x14ac:dyDescent="0.25"/>
    <row r="843" ht="270" customHeight="1" x14ac:dyDescent="0.25"/>
    <row r="844" ht="270" customHeight="1" x14ac:dyDescent="0.25"/>
    <row r="845" ht="270" customHeight="1" x14ac:dyDescent="0.25"/>
    <row r="846" ht="270" customHeight="1" x14ac:dyDescent="0.25"/>
    <row r="847" ht="270" customHeight="1" x14ac:dyDescent="0.25"/>
    <row r="848" ht="270" customHeight="1" x14ac:dyDescent="0.25"/>
    <row r="849" ht="270" customHeight="1" x14ac:dyDescent="0.25"/>
    <row r="850" ht="270" customHeight="1" x14ac:dyDescent="0.25"/>
    <row r="851" ht="270" customHeight="1" x14ac:dyDescent="0.25"/>
    <row r="852" ht="270" customHeight="1" x14ac:dyDescent="0.25"/>
    <row r="853" ht="270" customHeight="1" x14ac:dyDescent="0.25"/>
    <row r="854" ht="270" customHeight="1" x14ac:dyDescent="0.25"/>
    <row r="855" ht="270" customHeight="1" x14ac:dyDescent="0.25"/>
    <row r="856" ht="270" customHeight="1" x14ac:dyDescent="0.25"/>
    <row r="857" ht="270" customHeight="1" x14ac:dyDescent="0.25"/>
    <row r="858" ht="270" customHeight="1" x14ac:dyDescent="0.25"/>
    <row r="859" ht="270" customHeight="1" x14ac:dyDescent="0.25"/>
    <row r="860" ht="270" customHeight="1" x14ac:dyDescent="0.25"/>
    <row r="861" ht="270" customHeight="1" x14ac:dyDescent="0.25"/>
    <row r="862" ht="270" customHeight="1" x14ac:dyDescent="0.25"/>
    <row r="863" ht="270" customHeight="1" x14ac:dyDescent="0.25"/>
    <row r="864" ht="270" customHeight="1" x14ac:dyDescent="0.25"/>
    <row r="865" ht="270" customHeight="1" x14ac:dyDescent="0.25"/>
    <row r="866" ht="270" customHeight="1" x14ac:dyDescent="0.25"/>
    <row r="867" ht="270" customHeight="1" x14ac:dyDescent="0.25"/>
    <row r="868" ht="270" customHeight="1" x14ac:dyDescent="0.25"/>
    <row r="869" ht="270" customHeight="1" x14ac:dyDescent="0.25"/>
    <row r="870" ht="270" customHeight="1" x14ac:dyDescent="0.25"/>
    <row r="871" ht="270" customHeight="1" x14ac:dyDescent="0.25"/>
    <row r="872" ht="270" customHeight="1" x14ac:dyDescent="0.25"/>
    <row r="873" ht="270" customHeight="1" x14ac:dyDescent="0.25"/>
    <row r="874" ht="270" customHeight="1" x14ac:dyDescent="0.25"/>
    <row r="875" ht="270" customHeight="1" x14ac:dyDescent="0.25"/>
    <row r="876" ht="270" customHeight="1" x14ac:dyDescent="0.25"/>
    <row r="877" ht="270" customHeight="1" x14ac:dyDescent="0.25"/>
    <row r="878" ht="270" customHeight="1" x14ac:dyDescent="0.25"/>
    <row r="879" ht="270" customHeight="1" x14ac:dyDescent="0.25"/>
    <row r="880" ht="270" customHeight="1" x14ac:dyDescent="0.25"/>
    <row r="881" ht="270" customHeight="1" x14ac:dyDescent="0.25"/>
    <row r="882" ht="270" customHeight="1" x14ac:dyDescent="0.25"/>
    <row r="883" ht="270" customHeight="1" x14ac:dyDescent="0.25"/>
    <row r="884" ht="270" customHeight="1" x14ac:dyDescent="0.25"/>
    <row r="885" ht="270" customHeight="1" x14ac:dyDescent="0.25"/>
    <row r="886" ht="270" customHeight="1" x14ac:dyDescent="0.25"/>
    <row r="887" ht="270" customHeight="1" x14ac:dyDescent="0.25"/>
    <row r="888" ht="270" customHeight="1" x14ac:dyDescent="0.25"/>
    <row r="889" ht="270" customHeight="1" x14ac:dyDescent="0.25"/>
    <row r="890" ht="270" customHeight="1" x14ac:dyDescent="0.25"/>
    <row r="891" ht="270" customHeight="1" x14ac:dyDescent="0.25"/>
    <row r="892" ht="270" customHeight="1" x14ac:dyDescent="0.25"/>
    <row r="893" ht="270" customHeight="1" x14ac:dyDescent="0.25"/>
    <row r="894" ht="270" customHeight="1" x14ac:dyDescent="0.25"/>
    <row r="895" ht="270" customHeight="1" x14ac:dyDescent="0.25"/>
    <row r="896" ht="270" customHeight="1" x14ac:dyDescent="0.25"/>
    <row r="897" ht="270" customHeight="1" x14ac:dyDescent="0.25"/>
    <row r="898" ht="270" customHeight="1" x14ac:dyDescent="0.25"/>
    <row r="899" ht="270" customHeight="1" x14ac:dyDescent="0.25"/>
    <row r="900" ht="270" customHeight="1" x14ac:dyDescent="0.25"/>
    <row r="901" ht="270" customHeight="1" x14ac:dyDescent="0.25"/>
    <row r="902" ht="270" customHeight="1" x14ac:dyDescent="0.25"/>
    <row r="903" ht="270" customHeight="1" x14ac:dyDescent="0.25"/>
    <row r="904" ht="270" customHeight="1" x14ac:dyDescent="0.25"/>
    <row r="905" ht="270" customHeight="1" x14ac:dyDescent="0.25"/>
    <row r="906" ht="270" customHeight="1" x14ac:dyDescent="0.25"/>
    <row r="907" ht="270" customHeight="1" x14ac:dyDescent="0.25"/>
    <row r="908" ht="270" customHeight="1" x14ac:dyDescent="0.25"/>
    <row r="909" ht="270" customHeight="1" x14ac:dyDescent="0.25"/>
    <row r="910" ht="270" customHeight="1" x14ac:dyDescent="0.25"/>
    <row r="911" ht="270" customHeight="1" x14ac:dyDescent="0.25"/>
    <row r="912" ht="270" customHeight="1" x14ac:dyDescent="0.25"/>
    <row r="913" ht="270" customHeight="1" x14ac:dyDescent="0.25"/>
    <row r="914" ht="270" customHeight="1" x14ac:dyDescent="0.25"/>
    <row r="915" ht="270" customHeight="1" x14ac:dyDescent="0.25"/>
    <row r="916" ht="270" customHeight="1" x14ac:dyDescent="0.25"/>
    <row r="917" ht="270" customHeight="1" x14ac:dyDescent="0.25"/>
    <row r="918" ht="270" customHeight="1" x14ac:dyDescent="0.25"/>
    <row r="919" ht="270" customHeight="1" x14ac:dyDescent="0.25"/>
    <row r="920" ht="270" customHeight="1" x14ac:dyDescent="0.25"/>
    <row r="921" ht="270" customHeight="1" x14ac:dyDescent="0.25"/>
    <row r="922" ht="270" customHeight="1" x14ac:dyDescent="0.25"/>
    <row r="923" ht="270" customHeight="1" x14ac:dyDescent="0.25"/>
    <row r="924" ht="270" customHeight="1" x14ac:dyDescent="0.25"/>
    <row r="925" ht="270" customHeight="1" x14ac:dyDescent="0.25"/>
    <row r="926" ht="270" customHeight="1" x14ac:dyDescent="0.25"/>
    <row r="927" ht="270" customHeight="1" x14ac:dyDescent="0.25"/>
    <row r="928" ht="270" customHeight="1" x14ac:dyDescent="0.25"/>
    <row r="929" ht="270" customHeight="1" x14ac:dyDescent="0.25"/>
    <row r="930" ht="270" customHeight="1" x14ac:dyDescent="0.25"/>
    <row r="931" ht="270" customHeight="1" x14ac:dyDescent="0.25"/>
    <row r="932" ht="270" customHeight="1" x14ac:dyDescent="0.25"/>
    <row r="933" ht="270" customHeight="1" x14ac:dyDescent="0.25"/>
    <row r="934" ht="270" customHeight="1" x14ac:dyDescent="0.25"/>
    <row r="935" ht="270" customHeight="1" x14ac:dyDescent="0.25"/>
    <row r="936" ht="270" customHeight="1" x14ac:dyDescent="0.25"/>
    <row r="937" ht="270" customHeight="1" x14ac:dyDescent="0.25"/>
    <row r="938" ht="270" customHeight="1" x14ac:dyDescent="0.25"/>
    <row r="939" ht="270" customHeight="1" x14ac:dyDescent="0.25"/>
    <row r="940" ht="270" customHeight="1" x14ac:dyDescent="0.25"/>
    <row r="941" ht="270" customHeight="1" x14ac:dyDescent="0.25"/>
    <row r="942" ht="270" customHeight="1" x14ac:dyDescent="0.25"/>
    <row r="943" ht="270" customHeight="1" x14ac:dyDescent="0.25"/>
    <row r="944" ht="270" customHeight="1" x14ac:dyDescent="0.25"/>
    <row r="945" ht="270" customHeight="1" x14ac:dyDescent="0.25"/>
    <row r="946" ht="270" customHeight="1" x14ac:dyDescent="0.25"/>
    <row r="947" ht="270" customHeight="1" x14ac:dyDescent="0.25"/>
    <row r="948" ht="270" customHeight="1" x14ac:dyDescent="0.25"/>
    <row r="949" ht="270" customHeight="1" x14ac:dyDescent="0.25"/>
    <row r="950" ht="270" customHeight="1" x14ac:dyDescent="0.25"/>
    <row r="951" ht="270" customHeight="1" x14ac:dyDescent="0.25"/>
    <row r="952" ht="270" customHeight="1" x14ac:dyDescent="0.25"/>
    <row r="953" ht="270" customHeight="1" x14ac:dyDescent="0.25"/>
    <row r="954" ht="270" customHeight="1" x14ac:dyDescent="0.25"/>
    <row r="955" ht="270" customHeight="1" x14ac:dyDescent="0.25"/>
    <row r="956" ht="270" customHeight="1" x14ac:dyDescent="0.25"/>
    <row r="957" ht="270" customHeight="1" x14ac:dyDescent="0.25"/>
    <row r="958" ht="270" customHeight="1" x14ac:dyDescent="0.25"/>
    <row r="959" ht="270" customHeight="1" x14ac:dyDescent="0.25"/>
    <row r="960" ht="270" customHeight="1" x14ac:dyDescent="0.25"/>
    <row r="961" ht="270" customHeight="1" x14ac:dyDescent="0.25"/>
    <row r="962" ht="270" customHeight="1" x14ac:dyDescent="0.25"/>
    <row r="963" ht="270" customHeight="1" x14ac:dyDescent="0.25"/>
    <row r="964" ht="270" customHeight="1" x14ac:dyDescent="0.25"/>
    <row r="965" ht="270" customHeight="1" x14ac:dyDescent="0.25"/>
    <row r="966" ht="270" customHeight="1" x14ac:dyDescent="0.25"/>
    <row r="967" ht="270" customHeight="1" x14ac:dyDescent="0.25"/>
    <row r="968" ht="270" customHeight="1" x14ac:dyDescent="0.25"/>
    <row r="969" ht="270" customHeight="1" x14ac:dyDescent="0.25"/>
    <row r="970" ht="270" customHeight="1" x14ac:dyDescent="0.25"/>
    <row r="971" ht="270" customHeight="1" x14ac:dyDescent="0.25"/>
    <row r="972" ht="270" customHeight="1" x14ac:dyDescent="0.25"/>
    <row r="973" ht="270" customHeight="1" x14ac:dyDescent="0.25"/>
    <row r="974" ht="270" customHeight="1" x14ac:dyDescent="0.25"/>
    <row r="975" ht="270" customHeight="1" x14ac:dyDescent="0.25"/>
    <row r="976" ht="270" customHeight="1" x14ac:dyDescent="0.25"/>
    <row r="977" ht="270" customHeight="1" x14ac:dyDescent="0.25"/>
    <row r="978" ht="270" customHeight="1" x14ac:dyDescent="0.25"/>
    <row r="979" ht="270" customHeight="1" x14ac:dyDescent="0.25"/>
    <row r="980" ht="270" customHeight="1" x14ac:dyDescent="0.25"/>
    <row r="981" ht="270" customHeight="1" x14ac:dyDescent="0.25"/>
    <row r="982" ht="270" customHeight="1" x14ac:dyDescent="0.25"/>
    <row r="983" ht="270" customHeight="1" x14ac:dyDescent="0.25"/>
    <row r="984" ht="270" customHeight="1" x14ac:dyDescent="0.25"/>
    <row r="985" ht="270" customHeight="1" x14ac:dyDescent="0.25"/>
    <row r="986" ht="270" customHeight="1" x14ac:dyDescent="0.25"/>
    <row r="987" ht="270" customHeight="1" x14ac:dyDescent="0.25"/>
    <row r="988" ht="270" customHeight="1" x14ac:dyDescent="0.25"/>
    <row r="989" ht="270" customHeight="1" x14ac:dyDescent="0.25"/>
    <row r="990" ht="270" customHeight="1" x14ac:dyDescent="0.25"/>
    <row r="991" ht="270" customHeight="1" x14ac:dyDescent="0.25"/>
    <row r="992" ht="270" customHeight="1" x14ac:dyDescent="0.25"/>
    <row r="993" ht="270" customHeight="1" x14ac:dyDescent="0.25"/>
    <row r="994" ht="270" customHeight="1" x14ac:dyDescent="0.25"/>
    <row r="995" ht="270" customHeight="1" x14ac:dyDescent="0.25"/>
    <row r="996" ht="270" customHeight="1" x14ac:dyDescent="0.25"/>
    <row r="997" ht="270" customHeight="1" x14ac:dyDescent="0.25"/>
    <row r="998" ht="270" customHeight="1" x14ac:dyDescent="0.25"/>
    <row r="999" ht="270" customHeight="1" x14ac:dyDescent="0.25"/>
    <row r="1000" ht="270" customHeight="1" x14ac:dyDescent="0.25"/>
    <row r="1001" ht="270" customHeight="1" x14ac:dyDescent="0.25"/>
    <row r="1002" ht="270" customHeight="1" x14ac:dyDescent="0.25"/>
    <row r="1003" ht="270" customHeight="1" x14ac:dyDescent="0.25"/>
    <row r="1004" ht="270" customHeight="1" x14ac:dyDescent="0.25"/>
    <row r="1005" ht="270" customHeight="1" x14ac:dyDescent="0.25"/>
    <row r="1006" ht="270" customHeight="1" x14ac:dyDescent="0.25"/>
    <row r="1007" ht="270" customHeight="1" x14ac:dyDescent="0.25"/>
    <row r="1008" ht="270" customHeight="1" x14ac:dyDescent="0.25"/>
    <row r="1009" ht="270" customHeight="1" x14ac:dyDescent="0.25"/>
    <row r="1010" ht="270" customHeight="1" x14ac:dyDescent="0.25"/>
    <row r="1011" ht="270" customHeight="1" x14ac:dyDescent="0.25"/>
    <row r="1012" ht="270" customHeight="1" x14ac:dyDescent="0.25"/>
    <row r="1013" ht="270" customHeight="1" x14ac:dyDescent="0.25"/>
    <row r="1014" ht="270" customHeight="1" x14ac:dyDescent="0.25"/>
    <row r="1015" ht="270" customHeight="1" x14ac:dyDescent="0.25"/>
    <row r="1016" ht="270" customHeight="1" x14ac:dyDescent="0.25"/>
    <row r="1017" ht="270" customHeight="1" x14ac:dyDescent="0.25"/>
    <row r="1018" ht="270" customHeight="1" x14ac:dyDescent="0.25"/>
    <row r="1019" ht="270" customHeight="1" x14ac:dyDescent="0.25"/>
    <row r="1020" ht="270" customHeight="1" x14ac:dyDescent="0.25"/>
    <row r="1021" ht="270" customHeight="1" x14ac:dyDescent="0.25"/>
    <row r="1022" ht="270" customHeight="1" x14ac:dyDescent="0.25"/>
    <row r="1023" ht="270" customHeight="1" x14ac:dyDescent="0.25"/>
    <row r="1024" ht="270" customHeight="1" x14ac:dyDescent="0.25"/>
    <row r="1025" ht="270" customHeight="1" x14ac:dyDescent="0.25"/>
    <row r="1026" ht="270" customHeight="1" x14ac:dyDescent="0.25"/>
    <row r="1027" ht="270" customHeight="1" x14ac:dyDescent="0.25"/>
    <row r="1028" ht="270" customHeight="1" x14ac:dyDescent="0.25"/>
    <row r="1029" ht="270" customHeight="1" x14ac:dyDescent="0.25"/>
    <row r="1030" ht="270" customHeight="1" x14ac:dyDescent="0.25"/>
    <row r="1031" ht="270" customHeight="1" x14ac:dyDescent="0.25"/>
    <row r="1032" ht="270" customHeight="1" x14ac:dyDescent="0.25"/>
    <row r="1033" ht="270" customHeight="1" x14ac:dyDescent="0.25"/>
    <row r="1034" ht="270" customHeight="1" x14ac:dyDescent="0.25"/>
    <row r="1035" ht="270" customHeight="1" x14ac:dyDescent="0.25"/>
    <row r="1036" ht="270" customHeight="1" x14ac:dyDescent="0.25"/>
    <row r="1037" ht="270" customHeight="1" x14ac:dyDescent="0.25"/>
    <row r="1038" ht="270" customHeight="1" x14ac:dyDescent="0.25"/>
    <row r="1039" ht="270" customHeight="1" x14ac:dyDescent="0.25"/>
    <row r="1040" ht="270" customHeight="1" x14ac:dyDescent="0.25"/>
    <row r="1041" ht="270" customHeight="1" x14ac:dyDescent="0.25"/>
    <row r="1042" ht="270" customHeight="1" x14ac:dyDescent="0.25"/>
    <row r="1043" ht="270" customHeight="1" x14ac:dyDescent="0.25"/>
    <row r="1044" ht="270" customHeight="1" x14ac:dyDescent="0.25"/>
    <row r="1045" ht="270" customHeight="1" x14ac:dyDescent="0.25"/>
    <row r="1046" ht="270" customHeight="1" x14ac:dyDescent="0.25"/>
    <row r="1047" ht="270" customHeight="1" x14ac:dyDescent="0.25"/>
    <row r="1048" ht="270" customHeight="1" x14ac:dyDescent="0.25"/>
    <row r="1049" ht="270" customHeight="1" x14ac:dyDescent="0.25"/>
    <row r="1050" ht="270" customHeight="1" x14ac:dyDescent="0.25"/>
    <row r="1051" ht="270" customHeight="1" x14ac:dyDescent="0.25"/>
    <row r="1052" ht="270" customHeight="1" x14ac:dyDescent="0.25"/>
    <row r="1053" ht="270" customHeight="1" x14ac:dyDescent="0.25"/>
    <row r="1054" ht="270" customHeight="1" x14ac:dyDescent="0.25"/>
    <row r="1055" ht="270" customHeight="1" x14ac:dyDescent="0.25"/>
    <row r="1056" ht="270" customHeight="1" x14ac:dyDescent="0.25"/>
    <row r="1057" ht="270" customHeight="1" x14ac:dyDescent="0.25"/>
    <row r="1058" ht="270" customHeight="1" x14ac:dyDescent="0.25"/>
    <row r="1059" ht="270" customHeight="1" x14ac:dyDescent="0.25"/>
    <row r="1060" ht="270" customHeight="1" x14ac:dyDescent="0.25"/>
    <row r="1061" ht="270" customHeight="1" x14ac:dyDescent="0.25"/>
    <row r="1062" ht="270" customHeight="1" x14ac:dyDescent="0.25"/>
    <row r="1063" ht="270" customHeight="1" x14ac:dyDescent="0.25"/>
    <row r="1064" ht="270" customHeight="1" x14ac:dyDescent="0.25"/>
    <row r="1065" ht="270" customHeight="1" x14ac:dyDescent="0.25"/>
    <row r="1066" ht="270" customHeight="1" x14ac:dyDescent="0.25"/>
    <row r="1067" ht="270" customHeight="1" x14ac:dyDescent="0.25"/>
    <row r="1068" ht="270" customHeight="1" x14ac:dyDescent="0.25"/>
    <row r="1069" ht="270" customHeight="1" x14ac:dyDescent="0.25"/>
    <row r="1070" ht="270" customHeight="1" x14ac:dyDescent="0.25"/>
    <row r="1071" ht="270" customHeight="1" x14ac:dyDescent="0.25"/>
    <row r="1072" ht="270" customHeight="1" x14ac:dyDescent="0.25"/>
    <row r="1073" ht="270" customHeight="1" x14ac:dyDescent="0.25"/>
    <row r="1074" ht="270" customHeight="1" x14ac:dyDescent="0.25"/>
    <row r="1075" ht="270" customHeight="1" x14ac:dyDescent="0.25"/>
    <row r="1076" ht="270" customHeight="1" x14ac:dyDescent="0.25"/>
    <row r="1077" ht="270" customHeight="1" x14ac:dyDescent="0.25"/>
    <row r="1078" ht="270" customHeight="1" x14ac:dyDescent="0.25"/>
    <row r="1079" ht="270" customHeight="1" x14ac:dyDescent="0.25"/>
    <row r="1080" ht="270" customHeight="1" x14ac:dyDescent="0.25"/>
    <row r="1081" ht="270" customHeight="1" x14ac:dyDescent="0.25"/>
    <row r="1082" ht="270" customHeight="1" x14ac:dyDescent="0.25"/>
    <row r="1083" ht="270" customHeight="1" x14ac:dyDescent="0.25"/>
    <row r="1084" ht="270" customHeight="1" x14ac:dyDescent="0.25"/>
    <row r="1085" ht="270" customHeight="1" x14ac:dyDescent="0.25"/>
    <row r="1086" ht="270" customHeight="1" x14ac:dyDescent="0.25"/>
    <row r="1087" ht="270" customHeight="1" x14ac:dyDescent="0.25"/>
    <row r="1088" ht="270" customHeight="1" x14ac:dyDescent="0.25"/>
    <row r="1089" ht="270" customHeight="1" x14ac:dyDescent="0.25"/>
    <row r="1090" ht="270" customHeight="1" x14ac:dyDescent="0.25"/>
    <row r="1091" ht="270" customHeight="1" x14ac:dyDescent="0.25"/>
    <row r="1092" ht="270" customHeight="1" x14ac:dyDescent="0.25"/>
    <row r="1093" ht="270" customHeight="1" x14ac:dyDescent="0.25"/>
    <row r="1094" ht="270" customHeight="1" x14ac:dyDescent="0.25"/>
    <row r="1095" ht="270" customHeight="1" x14ac:dyDescent="0.25"/>
    <row r="1096" ht="270" customHeight="1" x14ac:dyDescent="0.25"/>
    <row r="1097" ht="270" customHeight="1" x14ac:dyDescent="0.25"/>
    <row r="1098" ht="270" customHeight="1" x14ac:dyDescent="0.25"/>
    <row r="1099" ht="270" customHeight="1" x14ac:dyDescent="0.25"/>
    <row r="1100" ht="270" customHeight="1" x14ac:dyDescent="0.25"/>
    <row r="1101" ht="270" customHeight="1" x14ac:dyDescent="0.25"/>
    <row r="1102" ht="270" customHeight="1" x14ac:dyDescent="0.25"/>
    <row r="1103" ht="270" customHeight="1" x14ac:dyDescent="0.25"/>
    <row r="1104" ht="270" customHeight="1" x14ac:dyDescent="0.25"/>
    <row r="1105" ht="270" customHeight="1" x14ac:dyDescent="0.25"/>
    <row r="1106" ht="270" customHeight="1" x14ac:dyDescent="0.25"/>
    <row r="1107" ht="270" customHeight="1" x14ac:dyDescent="0.25"/>
    <row r="1108" ht="270" customHeight="1" x14ac:dyDescent="0.25"/>
    <row r="1109" ht="270" customHeight="1" x14ac:dyDescent="0.25"/>
    <row r="1110" ht="270" customHeight="1" x14ac:dyDescent="0.25"/>
    <row r="1111" ht="270" customHeight="1" x14ac:dyDescent="0.25"/>
    <row r="1112" ht="270" customHeight="1" x14ac:dyDescent="0.25"/>
    <row r="1113" ht="270" customHeight="1" x14ac:dyDescent="0.25"/>
    <row r="1114" ht="270" customHeight="1" x14ac:dyDescent="0.25"/>
    <row r="1115" ht="270" customHeight="1" x14ac:dyDescent="0.25"/>
    <row r="1116" ht="270" customHeight="1" x14ac:dyDescent="0.25"/>
    <row r="1117" ht="270" customHeight="1" x14ac:dyDescent="0.25"/>
    <row r="1118" ht="270" customHeight="1" x14ac:dyDescent="0.25"/>
    <row r="1119" ht="270" customHeight="1" x14ac:dyDescent="0.25"/>
    <row r="1120" ht="270" customHeight="1" x14ac:dyDescent="0.25"/>
    <row r="1121" ht="270" customHeight="1" x14ac:dyDescent="0.25"/>
    <row r="1122" ht="270" customHeight="1" x14ac:dyDescent="0.25"/>
    <row r="1123" ht="270" customHeight="1" x14ac:dyDescent="0.25"/>
    <row r="1124" ht="270" customHeight="1" x14ac:dyDescent="0.25"/>
    <row r="1125" ht="270" customHeight="1" x14ac:dyDescent="0.25"/>
    <row r="1126" ht="270" customHeight="1" x14ac:dyDescent="0.25"/>
    <row r="1127" ht="270" customHeight="1" x14ac:dyDescent="0.25"/>
    <row r="1128" ht="270" customHeight="1" x14ac:dyDescent="0.25"/>
    <row r="1129" ht="270" customHeight="1" x14ac:dyDescent="0.25"/>
    <row r="1130" ht="270" customHeight="1" x14ac:dyDescent="0.25"/>
    <row r="1131" ht="270" customHeight="1" x14ac:dyDescent="0.25"/>
    <row r="1132" ht="270" customHeight="1" x14ac:dyDescent="0.25"/>
    <row r="1133" ht="270" customHeight="1" x14ac:dyDescent="0.25"/>
    <row r="1134" ht="270" customHeight="1" x14ac:dyDescent="0.25"/>
    <row r="1135" ht="270" customHeight="1" x14ac:dyDescent="0.25"/>
    <row r="1136" ht="270" customHeight="1" x14ac:dyDescent="0.25"/>
    <row r="1137" ht="270" customHeight="1" x14ac:dyDescent="0.25"/>
    <row r="1138" ht="270" customHeight="1" x14ac:dyDescent="0.25"/>
    <row r="1139" ht="270" customHeight="1" x14ac:dyDescent="0.25"/>
    <row r="1140" ht="270" customHeight="1" x14ac:dyDescent="0.25"/>
    <row r="1141" ht="270" customHeight="1" x14ac:dyDescent="0.25"/>
    <row r="1142" ht="270" customHeight="1" x14ac:dyDescent="0.25"/>
    <row r="1143" ht="270" customHeight="1" x14ac:dyDescent="0.25"/>
    <row r="1144" ht="270" customHeight="1" x14ac:dyDescent="0.25"/>
    <row r="1145" ht="270" customHeight="1" x14ac:dyDescent="0.25"/>
    <row r="1146" ht="270" customHeight="1" x14ac:dyDescent="0.25"/>
    <row r="1147" ht="270" customHeight="1" x14ac:dyDescent="0.25"/>
    <row r="1148" ht="270" customHeight="1" x14ac:dyDescent="0.25"/>
    <row r="1149" ht="270" customHeight="1" x14ac:dyDescent="0.25"/>
    <row r="1150" ht="270" customHeight="1" x14ac:dyDescent="0.25"/>
    <row r="1151" ht="270" customHeight="1" x14ac:dyDescent="0.25"/>
    <row r="1152" ht="270" customHeight="1" x14ac:dyDescent="0.25"/>
    <row r="1153" ht="270" customHeight="1" x14ac:dyDescent="0.25"/>
    <row r="1154" ht="270" customHeight="1" x14ac:dyDescent="0.25"/>
    <row r="1155" ht="270" customHeight="1" x14ac:dyDescent="0.25"/>
    <row r="1156" ht="270" customHeight="1" x14ac:dyDescent="0.25"/>
    <row r="1157" ht="270" customHeight="1" x14ac:dyDescent="0.25"/>
    <row r="1158" ht="270" customHeight="1" x14ac:dyDescent="0.25"/>
    <row r="1159" ht="270" customHeight="1" x14ac:dyDescent="0.25"/>
    <row r="1160" ht="270" customHeight="1" x14ac:dyDescent="0.25"/>
    <row r="1161" ht="270" customHeight="1" x14ac:dyDescent="0.25"/>
    <row r="1162" ht="270" customHeight="1" x14ac:dyDescent="0.25"/>
    <row r="1163" ht="270" customHeight="1" x14ac:dyDescent="0.25"/>
    <row r="1164" ht="270" customHeight="1" x14ac:dyDescent="0.25"/>
    <row r="1165" ht="270" customHeight="1" x14ac:dyDescent="0.25"/>
    <row r="1166" ht="270" customHeight="1" x14ac:dyDescent="0.25"/>
    <row r="1167" ht="270" customHeight="1" x14ac:dyDescent="0.25"/>
    <row r="1168" ht="270" customHeight="1" x14ac:dyDescent="0.25"/>
    <row r="1169" ht="270" customHeight="1" x14ac:dyDescent="0.25"/>
    <row r="1170" ht="270" customHeight="1" x14ac:dyDescent="0.25"/>
    <row r="1171" ht="270" customHeight="1" x14ac:dyDescent="0.25"/>
    <row r="1172" ht="270" customHeight="1" x14ac:dyDescent="0.25"/>
    <row r="1173" ht="270" customHeight="1" x14ac:dyDescent="0.25"/>
    <row r="1174" ht="270" customHeight="1" x14ac:dyDescent="0.25"/>
    <row r="1175" ht="270" customHeight="1" x14ac:dyDescent="0.25"/>
    <row r="1176" ht="270" customHeight="1" x14ac:dyDescent="0.25"/>
    <row r="1177" ht="270" customHeight="1" x14ac:dyDescent="0.25"/>
    <row r="1178" ht="270" customHeight="1" x14ac:dyDescent="0.25"/>
    <row r="1179" ht="270" customHeight="1" x14ac:dyDescent="0.25"/>
    <row r="1180" ht="270" customHeight="1" x14ac:dyDescent="0.25"/>
    <row r="1181" ht="270" customHeight="1" x14ac:dyDescent="0.25"/>
    <row r="1182" ht="270" customHeight="1" x14ac:dyDescent="0.25"/>
    <row r="1183" ht="270" customHeight="1" x14ac:dyDescent="0.25"/>
    <row r="1184" ht="270" customHeight="1" x14ac:dyDescent="0.25"/>
    <row r="1185" ht="270" customHeight="1" x14ac:dyDescent="0.25"/>
    <row r="1186" ht="270" customHeight="1" x14ac:dyDescent="0.25"/>
    <row r="1187" ht="270" customHeight="1" x14ac:dyDescent="0.25"/>
    <row r="1188" ht="270" customHeight="1" x14ac:dyDescent="0.25"/>
    <row r="1189" ht="270" customHeight="1" x14ac:dyDescent="0.25"/>
    <row r="1190" ht="270" customHeight="1" x14ac:dyDescent="0.25"/>
    <row r="1191" ht="270" customHeight="1" x14ac:dyDescent="0.25"/>
    <row r="1192" ht="270" customHeight="1" x14ac:dyDescent="0.25"/>
    <row r="1193" ht="270" customHeight="1" x14ac:dyDescent="0.25"/>
    <row r="1194" ht="270" customHeight="1" x14ac:dyDescent="0.25"/>
    <row r="1195" ht="270" customHeight="1" x14ac:dyDescent="0.25"/>
    <row r="1196" ht="270" customHeight="1" x14ac:dyDescent="0.25"/>
    <row r="1197" ht="270" customHeight="1" x14ac:dyDescent="0.25"/>
    <row r="1198" ht="270" customHeight="1" x14ac:dyDescent="0.25"/>
    <row r="1199" ht="270" customHeight="1" x14ac:dyDescent="0.25"/>
    <row r="1200" ht="270" customHeight="1" x14ac:dyDescent="0.25"/>
    <row r="1201" ht="270" customHeight="1" x14ac:dyDescent="0.25"/>
    <row r="1202" ht="270" customHeight="1" x14ac:dyDescent="0.25"/>
    <row r="1203" ht="270" customHeight="1" x14ac:dyDescent="0.25"/>
    <row r="1204" ht="270" customHeight="1" x14ac:dyDescent="0.25"/>
    <row r="1205" ht="270" customHeight="1" x14ac:dyDescent="0.25"/>
    <row r="1206" ht="270" customHeight="1" x14ac:dyDescent="0.25"/>
    <row r="1207" ht="270" customHeight="1" x14ac:dyDescent="0.25"/>
    <row r="1208" ht="270" customHeight="1" x14ac:dyDescent="0.25"/>
    <row r="1209" ht="270" customHeight="1" x14ac:dyDescent="0.25"/>
    <row r="1210" ht="270" customHeight="1" x14ac:dyDescent="0.25"/>
    <row r="1211" ht="270" customHeight="1" x14ac:dyDescent="0.25"/>
    <row r="1212" ht="270" customHeight="1" x14ac:dyDescent="0.25"/>
    <row r="1213" ht="270" customHeight="1" x14ac:dyDescent="0.25"/>
    <row r="1214" ht="270" customHeight="1" x14ac:dyDescent="0.25"/>
    <row r="1215" ht="270" customHeight="1" x14ac:dyDescent="0.25"/>
    <row r="1216" ht="270" customHeight="1" x14ac:dyDescent="0.25"/>
    <row r="1217" ht="270" customHeight="1" x14ac:dyDescent="0.25"/>
    <row r="1218" ht="270" customHeight="1" x14ac:dyDescent="0.25"/>
    <row r="1219" ht="270" customHeight="1" x14ac:dyDescent="0.25"/>
    <row r="1220" ht="270" customHeight="1" x14ac:dyDescent="0.25"/>
    <row r="1221" ht="270" customHeight="1" x14ac:dyDescent="0.25"/>
    <row r="1222" ht="270" customHeight="1" x14ac:dyDescent="0.25"/>
    <row r="1223" ht="270" customHeight="1" x14ac:dyDescent="0.25"/>
    <row r="1224" ht="270" customHeight="1" x14ac:dyDescent="0.25"/>
    <row r="1225" ht="270" customHeight="1" x14ac:dyDescent="0.25"/>
    <row r="1226" ht="270" customHeight="1" x14ac:dyDescent="0.25"/>
    <row r="1227" ht="270" customHeight="1" x14ac:dyDescent="0.25"/>
    <row r="1228" ht="270" customHeight="1" x14ac:dyDescent="0.25"/>
    <row r="1229" ht="270" customHeight="1" x14ac:dyDescent="0.25"/>
    <row r="1230" ht="270" customHeight="1" x14ac:dyDescent="0.25"/>
    <row r="1231" ht="270" customHeight="1" x14ac:dyDescent="0.25"/>
    <row r="1232" ht="270" customHeight="1" x14ac:dyDescent="0.25"/>
    <row r="1233" ht="270" customHeight="1" x14ac:dyDescent="0.25"/>
    <row r="1234" ht="270" customHeight="1" x14ac:dyDescent="0.25"/>
    <row r="1235" ht="270" customHeight="1" x14ac:dyDescent="0.25"/>
    <row r="1236" ht="270" customHeight="1" x14ac:dyDescent="0.25"/>
    <row r="1237" ht="270" customHeight="1" x14ac:dyDescent="0.25"/>
    <row r="1238" ht="270" customHeight="1" x14ac:dyDescent="0.25"/>
    <row r="1239" ht="270" customHeight="1" x14ac:dyDescent="0.25"/>
    <row r="1240" ht="270" customHeight="1" x14ac:dyDescent="0.25"/>
    <row r="1241" ht="270" customHeight="1" x14ac:dyDescent="0.25"/>
    <row r="1242" ht="270" customHeight="1" x14ac:dyDescent="0.25"/>
    <row r="1243" ht="270" customHeight="1" x14ac:dyDescent="0.25"/>
    <row r="1244" ht="270" customHeight="1" x14ac:dyDescent="0.25"/>
    <row r="1245" ht="270" customHeight="1" x14ac:dyDescent="0.25"/>
    <row r="1246" ht="270" customHeight="1" x14ac:dyDescent="0.25"/>
    <row r="1247" ht="270" customHeight="1" x14ac:dyDescent="0.25"/>
    <row r="1248" ht="270" customHeight="1" x14ac:dyDescent="0.25"/>
    <row r="1249" ht="270" customHeight="1" x14ac:dyDescent="0.25"/>
    <row r="1250" ht="270" customHeight="1" x14ac:dyDescent="0.25"/>
    <row r="1251" ht="270" customHeight="1" x14ac:dyDescent="0.25"/>
    <row r="1252" ht="270" customHeight="1" x14ac:dyDescent="0.25"/>
    <row r="1253" ht="270" customHeight="1" x14ac:dyDescent="0.25"/>
    <row r="1254" ht="270" customHeight="1" x14ac:dyDescent="0.25"/>
    <row r="1255" ht="270" customHeight="1" x14ac:dyDescent="0.25"/>
    <row r="1256" ht="270" customHeight="1" x14ac:dyDescent="0.25"/>
    <row r="1257" ht="270" customHeight="1" x14ac:dyDescent="0.25"/>
    <row r="1258" ht="270" customHeight="1" x14ac:dyDescent="0.25"/>
    <row r="1259" ht="270" customHeight="1" x14ac:dyDescent="0.25"/>
    <row r="1260" ht="270" customHeight="1" x14ac:dyDescent="0.25"/>
    <row r="1261" ht="270" customHeight="1" x14ac:dyDescent="0.25"/>
    <row r="1262" ht="270" customHeight="1" x14ac:dyDescent="0.25"/>
    <row r="1263" ht="270" customHeight="1" x14ac:dyDescent="0.25"/>
    <row r="1264" ht="270" customHeight="1" x14ac:dyDescent="0.25"/>
    <row r="1265" ht="270" customHeight="1" x14ac:dyDescent="0.25"/>
    <row r="1266" ht="270" customHeight="1" x14ac:dyDescent="0.25"/>
    <row r="1267" ht="270" customHeight="1" x14ac:dyDescent="0.25"/>
    <row r="1268" ht="270" customHeight="1" x14ac:dyDescent="0.25"/>
    <row r="1269" ht="270" customHeight="1" x14ac:dyDescent="0.25"/>
    <row r="1270" ht="270" customHeight="1" x14ac:dyDescent="0.25"/>
    <row r="1271" ht="270" customHeight="1" x14ac:dyDescent="0.25"/>
    <row r="1272" ht="270" customHeight="1" x14ac:dyDescent="0.25"/>
    <row r="1273" ht="270" customHeight="1" x14ac:dyDescent="0.25"/>
    <row r="1274" ht="270" customHeight="1" x14ac:dyDescent="0.25"/>
    <row r="1275" ht="270" customHeight="1" x14ac:dyDescent="0.25"/>
    <row r="1276" ht="270" customHeight="1" x14ac:dyDescent="0.25"/>
    <row r="1277" ht="270" customHeight="1" x14ac:dyDescent="0.25"/>
    <row r="1278" ht="270" customHeight="1" x14ac:dyDescent="0.25"/>
    <row r="1279" ht="270" customHeight="1" x14ac:dyDescent="0.25"/>
    <row r="1280" ht="270" customHeight="1" x14ac:dyDescent="0.25"/>
    <row r="1281" ht="270" customHeight="1" x14ac:dyDescent="0.25"/>
    <row r="1282" ht="270" customHeight="1" x14ac:dyDescent="0.25"/>
    <row r="1283" ht="270" customHeight="1" x14ac:dyDescent="0.25"/>
    <row r="1284" ht="270" customHeight="1" x14ac:dyDescent="0.25"/>
    <row r="1285" ht="270" customHeight="1" x14ac:dyDescent="0.25"/>
    <row r="1286" ht="270" customHeight="1" x14ac:dyDescent="0.25"/>
    <row r="1287" ht="270" customHeight="1" x14ac:dyDescent="0.25"/>
    <row r="1288" ht="270" customHeight="1" x14ac:dyDescent="0.25"/>
    <row r="1289" ht="270" customHeight="1" x14ac:dyDescent="0.25"/>
    <row r="1290" ht="270" customHeight="1" x14ac:dyDescent="0.25"/>
    <row r="1291" ht="270" customHeight="1" x14ac:dyDescent="0.25"/>
    <row r="1292" ht="270" customHeight="1" x14ac:dyDescent="0.25"/>
    <row r="1293" ht="270" customHeight="1" x14ac:dyDescent="0.25"/>
    <row r="1294" ht="270" customHeight="1" x14ac:dyDescent="0.25"/>
    <row r="1295" ht="270" customHeight="1" x14ac:dyDescent="0.25"/>
    <row r="1296" ht="270" customHeight="1" x14ac:dyDescent="0.25"/>
    <row r="1297" ht="270" customHeight="1" x14ac:dyDescent="0.25"/>
    <row r="1298" ht="270" customHeight="1" x14ac:dyDescent="0.25"/>
    <row r="1299" ht="270" customHeight="1" x14ac:dyDescent="0.25"/>
    <row r="1300" ht="270" customHeight="1" x14ac:dyDescent="0.25"/>
    <row r="1301" ht="270" customHeight="1" x14ac:dyDescent="0.25"/>
    <row r="1302" ht="270" customHeight="1" x14ac:dyDescent="0.25"/>
    <row r="1303" ht="270" customHeight="1" x14ac:dyDescent="0.25"/>
    <row r="1304" ht="270" customHeight="1" x14ac:dyDescent="0.25"/>
    <row r="1305" ht="270" customHeight="1" x14ac:dyDescent="0.25"/>
    <row r="1306" ht="270" customHeight="1" x14ac:dyDescent="0.25"/>
    <row r="1307" ht="270" customHeight="1" x14ac:dyDescent="0.25"/>
    <row r="1308" ht="270" customHeight="1" x14ac:dyDescent="0.25"/>
    <row r="1309" ht="270" customHeight="1" x14ac:dyDescent="0.25"/>
    <row r="1310" ht="270" customHeight="1" x14ac:dyDescent="0.25"/>
    <row r="1311" ht="270" customHeight="1" x14ac:dyDescent="0.25"/>
    <row r="1312" ht="270" customHeight="1" x14ac:dyDescent="0.25"/>
    <row r="1313" ht="270" customHeight="1" x14ac:dyDescent="0.25"/>
    <row r="1314" ht="270" customHeight="1" x14ac:dyDescent="0.25"/>
    <row r="1315" ht="270" customHeight="1" x14ac:dyDescent="0.25"/>
    <row r="1316" ht="270" customHeight="1" x14ac:dyDescent="0.25"/>
    <row r="1317" ht="270" customHeight="1" x14ac:dyDescent="0.25"/>
    <row r="1318" ht="270" customHeight="1" x14ac:dyDescent="0.25"/>
    <row r="1319" ht="270" customHeight="1" x14ac:dyDescent="0.25"/>
    <row r="1320" ht="270" customHeight="1" x14ac:dyDescent="0.25"/>
    <row r="1321" ht="270" customHeight="1" x14ac:dyDescent="0.25"/>
    <row r="1322" ht="270" customHeight="1" x14ac:dyDescent="0.25"/>
    <row r="1323" ht="270" customHeight="1" x14ac:dyDescent="0.25"/>
    <row r="1324" ht="270" customHeight="1" x14ac:dyDescent="0.25"/>
    <row r="1325" ht="270" customHeight="1" x14ac:dyDescent="0.25"/>
    <row r="1326" ht="270" customHeight="1" x14ac:dyDescent="0.25"/>
    <row r="1327" ht="270" customHeight="1" x14ac:dyDescent="0.25"/>
    <row r="1328" ht="270" customHeight="1" x14ac:dyDescent="0.25"/>
    <row r="1329" ht="270" customHeight="1" x14ac:dyDescent="0.25"/>
    <row r="1330" ht="270" customHeight="1" x14ac:dyDescent="0.25"/>
    <row r="1331" ht="270" customHeight="1" x14ac:dyDescent="0.25"/>
    <row r="1332" ht="270" customHeight="1" x14ac:dyDescent="0.25"/>
    <row r="1333" ht="270" customHeight="1" x14ac:dyDescent="0.25"/>
    <row r="1334" ht="270" customHeight="1" x14ac:dyDescent="0.25"/>
    <row r="1335" ht="270" customHeight="1" x14ac:dyDescent="0.25"/>
    <row r="1336" ht="270" customHeight="1" x14ac:dyDescent="0.25"/>
    <row r="1337" ht="270" customHeight="1" x14ac:dyDescent="0.25"/>
    <row r="1338" ht="270" customHeight="1" x14ac:dyDescent="0.25"/>
    <row r="1339" ht="270" customHeight="1" x14ac:dyDescent="0.25"/>
    <row r="1340" ht="270" customHeight="1" x14ac:dyDescent="0.25"/>
    <row r="1341" ht="270" customHeight="1" x14ac:dyDescent="0.25"/>
    <row r="1342" ht="270" customHeight="1" x14ac:dyDescent="0.25"/>
    <row r="1343" ht="270" customHeight="1" x14ac:dyDescent="0.25"/>
    <row r="1344" ht="270" customHeight="1" x14ac:dyDescent="0.25"/>
    <row r="1345" ht="270" customHeight="1" x14ac:dyDescent="0.25"/>
    <row r="1346" ht="270" customHeight="1" x14ac:dyDescent="0.25"/>
    <row r="1347" ht="270" customHeight="1" x14ac:dyDescent="0.25"/>
    <row r="1348" ht="270" customHeight="1" x14ac:dyDescent="0.25"/>
    <row r="1349" ht="270" customHeight="1" x14ac:dyDescent="0.25"/>
    <row r="1350" ht="270" customHeight="1" x14ac:dyDescent="0.25"/>
    <row r="1351" ht="270" customHeight="1" x14ac:dyDescent="0.25"/>
    <row r="1352" ht="270" customHeight="1" x14ac:dyDescent="0.25"/>
    <row r="1353" ht="270" customHeight="1" x14ac:dyDescent="0.25"/>
    <row r="1354" ht="270" customHeight="1" x14ac:dyDescent="0.25"/>
    <row r="1355" ht="270" customHeight="1" x14ac:dyDescent="0.25"/>
    <row r="1356" ht="270" customHeight="1" x14ac:dyDescent="0.25"/>
    <row r="1357" ht="270" customHeight="1" x14ac:dyDescent="0.25"/>
    <row r="1358" ht="270" customHeight="1" x14ac:dyDescent="0.25"/>
    <row r="1359" ht="270" customHeight="1" x14ac:dyDescent="0.25"/>
    <row r="1360" ht="270" customHeight="1" x14ac:dyDescent="0.25"/>
    <row r="1361" ht="270" customHeight="1" x14ac:dyDescent="0.25"/>
    <row r="1362" ht="270" customHeight="1" x14ac:dyDescent="0.25"/>
    <row r="1363" ht="270" customHeight="1" x14ac:dyDescent="0.25"/>
    <row r="1364" ht="270" customHeight="1" x14ac:dyDescent="0.25"/>
    <row r="1365" ht="270" customHeight="1" x14ac:dyDescent="0.25"/>
    <row r="1366" ht="270" customHeight="1" x14ac:dyDescent="0.25"/>
    <row r="1367" ht="270" customHeight="1" x14ac:dyDescent="0.25"/>
    <row r="1368" ht="270" customHeight="1" x14ac:dyDescent="0.25"/>
    <row r="1369" ht="270" customHeight="1" x14ac:dyDescent="0.25"/>
    <row r="1370" ht="270" customHeight="1" x14ac:dyDescent="0.25"/>
    <row r="1371" ht="270" customHeight="1" x14ac:dyDescent="0.25"/>
    <row r="1372" ht="270" customHeight="1" x14ac:dyDescent="0.25"/>
    <row r="1373" ht="270" customHeight="1" x14ac:dyDescent="0.25"/>
    <row r="1374" ht="270" customHeight="1" x14ac:dyDescent="0.25"/>
    <row r="1375" ht="270" customHeight="1" x14ac:dyDescent="0.25"/>
    <row r="1376" ht="270" customHeight="1" x14ac:dyDescent="0.25"/>
    <row r="1377" ht="270" customHeight="1" x14ac:dyDescent="0.25"/>
    <row r="1378" ht="270" customHeight="1" x14ac:dyDescent="0.25"/>
    <row r="1379" ht="270" customHeight="1" x14ac:dyDescent="0.25"/>
    <row r="1380" ht="270" customHeight="1" x14ac:dyDescent="0.25"/>
    <row r="1381" ht="270" customHeight="1" x14ac:dyDescent="0.25"/>
    <row r="1382" ht="270" customHeight="1" x14ac:dyDescent="0.25"/>
    <row r="1383" ht="270" customHeight="1" x14ac:dyDescent="0.25"/>
    <row r="1384" ht="270" customHeight="1" x14ac:dyDescent="0.25"/>
    <row r="1385" ht="270" customHeight="1" x14ac:dyDescent="0.25"/>
    <row r="1386" ht="270" customHeight="1" x14ac:dyDescent="0.25"/>
    <row r="1387" ht="270" customHeight="1" x14ac:dyDescent="0.25"/>
    <row r="1388" ht="270" customHeight="1" x14ac:dyDescent="0.25"/>
    <row r="1389" ht="270" customHeight="1" x14ac:dyDescent="0.25"/>
    <row r="1390" ht="270" customHeight="1" x14ac:dyDescent="0.25"/>
    <row r="1391" ht="270" customHeight="1" x14ac:dyDescent="0.25"/>
    <row r="1392" ht="270" customHeight="1" x14ac:dyDescent="0.25"/>
    <row r="1393" ht="270" customHeight="1" x14ac:dyDescent="0.25"/>
    <row r="1394" ht="270" customHeight="1" x14ac:dyDescent="0.25"/>
    <row r="1395" ht="270" customHeight="1" x14ac:dyDescent="0.25"/>
    <row r="1396" ht="270" customHeight="1" x14ac:dyDescent="0.25"/>
    <row r="1397" ht="270" customHeight="1" x14ac:dyDescent="0.25"/>
    <row r="1398" ht="270" customHeight="1" x14ac:dyDescent="0.25"/>
    <row r="1399" ht="270" customHeight="1" x14ac:dyDescent="0.25"/>
    <row r="1400" ht="270" customHeight="1" x14ac:dyDescent="0.25"/>
    <row r="1401" ht="270" customHeight="1" x14ac:dyDescent="0.25"/>
    <row r="1402" ht="270" customHeight="1" x14ac:dyDescent="0.25"/>
    <row r="1403" ht="270" customHeight="1" x14ac:dyDescent="0.25"/>
    <row r="1404" ht="270" customHeight="1" x14ac:dyDescent="0.25"/>
    <row r="1405" ht="270" customHeight="1" x14ac:dyDescent="0.25"/>
    <row r="1406" ht="270" customHeight="1" x14ac:dyDescent="0.25"/>
    <row r="1407" ht="270" customHeight="1" x14ac:dyDescent="0.25"/>
    <row r="1408" ht="270" customHeight="1" x14ac:dyDescent="0.25"/>
    <row r="1409" ht="270" customHeight="1" x14ac:dyDescent="0.25"/>
    <row r="1410" ht="270" customHeight="1" x14ac:dyDescent="0.25"/>
    <row r="1411" ht="270" customHeight="1" x14ac:dyDescent="0.25"/>
    <row r="1412" ht="270" customHeight="1" x14ac:dyDescent="0.25"/>
    <row r="1413" ht="270" customHeight="1" x14ac:dyDescent="0.25"/>
    <row r="1414" ht="270" customHeight="1" x14ac:dyDescent="0.25"/>
    <row r="1415" ht="270" customHeight="1" x14ac:dyDescent="0.25"/>
    <row r="1416" ht="270" customHeight="1" x14ac:dyDescent="0.25"/>
    <row r="1417" ht="270" customHeight="1" x14ac:dyDescent="0.25"/>
    <row r="1418" ht="270" customHeight="1" x14ac:dyDescent="0.25"/>
    <row r="1419" ht="270" customHeight="1" x14ac:dyDescent="0.25"/>
    <row r="1420" ht="270" customHeight="1" x14ac:dyDescent="0.25"/>
    <row r="1421" ht="270" customHeight="1" x14ac:dyDescent="0.25"/>
    <row r="1422" ht="270" customHeight="1" x14ac:dyDescent="0.25"/>
    <row r="1423" ht="270" customHeight="1" x14ac:dyDescent="0.25"/>
    <row r="1424" ht="270" customHeight="1" x14ac:dyDescent="0.25"/>
    <row r="1425" ht="270" customHeight="1" x14ac:dyDescent="0.25"/>
    <row r="1426" ht="270" customHeight="1" x14ac:dyDescent="0.25"/>
    <row r="1427" ht="270" customHeight="1" x14ac:dyDescent="0.25"/>
    <row r="1428" ht="270" customHeight="1" x14ac:dyDescent="0.25"/>
    <row r="1429" ht="270" customHeight="1" x14ac:dyDescent="0.25"/>
    <row r="1430" ht="270" customHeight="1" x14ac:dyDescent="0.25"/>
    <row r="1431" ht="270" customHeight="1" x14ac:dyDescent="0.25"/>
    <row r="1432" ht="270" customHeight="1" x14ac:dyDescent="0.25"/>
    <row r="1433" ht="270" customHeight="1" x14ac:dyDescent="0.25"/>
    <row r="1434" ht="270" customHeight="1" x14ac:dyDescent="0.25"/>
    <row r="1435" ht="270" customHeight="1" x14ac:dyDescent="0.25"/>
    <row r="1436" ht="270" customHeight="1" x14ac:dyDescent="0.25"/>
    <row r="1437" ht="270" customHeight="1" x14ac:dyDescent="0.25"/>
    <row r="1438" ht="270" customHeight="1" x14ac:dyDescent="0.25"/>
    <row r="1439" ht="270" customHeight="1" x14ac:dyDescent="0.25"/>
    <row r="1440" ht="270" customHeight="1" x14ac:dyDescent="0.25"/>
    <row r="1441" ht="270" customHeight="1" x14ac:dyDescent="0.25"/>
    <row r="1442" ht="270" customHeight="1" x14ac:dyDescent="0.25"/>
    <row r="1443" ht="270" customHeight="1" x14ac:dyDescent="0.25"/>
    <row r="1444" ht="270" customHeight="1" x14ac:dyDescent="0.25"/>
    <row r="1445" ht="270" customHeight="1" x14ac:dyDescent="0.25"/>
    <row r="1446" ht="270" customHeight="1" x14ac:dyDescent="0.25"/>
    <row r="1447" ht="270" customHeight="1" x14ac:dyDescent="0.25"/>
    <row r="1448" ht="270" customHeight="1" x14ac:dyDescent="0.25"/>
    <row r="1449" ht="270" customHeight="1" x14ac:dyDescent="0.25"/>
    <row r="1450" ht="270" customHeight="1" x14ac:dyDescent="0.25"/>
    <row r="1451" ht="270" customHeight="1" x14ac:dyDescent="0.25"/>
    <row r="1452" ht="270" customHeight="1" x14ac:dyDescent="0.25"/>
    <row r="1453" ht="270" customHeight="1" x14ac:dyDescent="0.25"/>
    <row r="1454" ht="270" customHeight="1" x14ac:dyDescent="0.25"/>
    <row r="1455" ht="270" customHeight="1" x14ac:dyDescent="0.25"/>
    <row r="1456" ht="270" customHeight="1" x14ac:dyDescent="0.25"/>
    <row r="1457" ht="270" customHeight="1" x14ac:dyDescent="0.25"/>
    <row r="1458" ht="270" customHeight="1" x14ac:dyDescent="0.25"/>
    <row r="1459" ht="270" customHeight="1" x14ac:dyDescent="0.25"/>
    <row r="1460" ht="270" customHeight="1" x14ac:dyDescent="0.25"/>
    <row r="1461" ht="270" customHeight="1" x14ac:dyDescent="0.25"/>
    <row r="1462" ht="270" customHeight="1" x14ac:dyDescent="0.25"/>
    <row r="1463" ht="270" customHeight="1" x14ac:dyDescent="0.25"/>
    <row r="1464" ht="270" customHeight="1" x14ac:dyDescent="0.25"/>
    <row r="1465" ht="270" customHeight="1" x14ac:dyDescent="0.25"/>
    <row r="1466" ht="270" customHeight="1" x14ac:dyDescent="0.25"/>
    <row r="1467" ht="270" customHeight="1" x14ac:dyDescent="0.25"/>
    <row r="1468" ht="270" customHeight="1" x14ac:dyDescent="0.25"/>
    <row r="1469" ht="270" customHeight="1" x14ac:dyDescent="0.25"/>
    <row r="1470" ht="270" customHeight="1" x14ac:dyDescent="0.25"/>
    <row r="1471" ht="270" customHeight="1" x14ac:dyDescent="0.25"/>
    <row r="1472" ht="270" customHeight="1" x14ac:dyDescent="0.25"/>
    <row r="1473" ht="270" customHeight="1" x14ac:dyDescent="0.25"/>
    <row r="1474" ht="270" customHeight="1" x14ac:dyDescent="0.25"/>
    <row r="1475" ht="270" customHeight="1" x14ac:dyDescent="0.25"/>
    <row r="1476" ht="270" customHeight="1" x14ac:dyDescent="0.25"/>
    <row r="1477" ht="270" customHeight="1" x14ac:dyDescent="0.25"/>
    <row r="1478" ht="270" customHeight="1" x14ac:dyDescent="0.25"/>
    <row r="1479" ht="270" customHeight="1" x14ac:dyDescent="0.25"/>
    <row r="1480" ht="270" customHeight="1" x14ac:dyDescent="0.25"/>
    <row r="1481" ht="270" customHeight="1" x14ac:dyDescent="0.25"/>
    <row r="1482" ht="270" customHeight="1" x14ac:dyDescent="0.25"/>
    <row r="1483" ht="270" customHeight="1" x14ac:dyDescent="0.25"/>
    <row r="1484" ht="270" customHeight="1" x14ac:dyDescent="0.25"/>
    <row r="1485" ht="270" customHeight="1" x14ac:dyDescent="0.25"/>
    <row r="1486" ht="270" customHeight="1" x14ac:dyDescent="0.25"/>
    <row r="1487" ht="270" customHeight="1" x14ac:dyDescent="0.25"/>
    <row r="1488" ht="270" customHeight="1" x14ac:dyDescent="0.25"/>
    <row r="1489" ht="270" customHeight="1" x14ac:dyDescent="0.25"/>
    <row r="1490" ht="270" customHeight="1" x14ac:dyDescent="0.25"/>
    <row r="1491" ht="270" customHeight="1" x14ac:dyDescent="0.25"/>
    <row r="1492" ht="270" customHeight="1" x14ac:dyDescent="0.25"/>
    <row r="1493" ht="270" customHeight="1" x14ac:dyDescent="0.25"/>
    <row r="1494" ht="270" customHeight="1" x14ac:dyDescent="0.25"/>
    <row r="1495" ht="270" customHeight="1" x14ac:dyDescent="0.25"/>
    <row r="1496" ht="270" customHeight="1" x14ac:dyDescent="0.25"/>
    <row r="1497" ht="270" customHeight="1" x14ac:dyDescent="0.25"/>
    <row r="1498" ht="270" customHeight="1" x14ac:dyDescent="0.25"/>
    <row r="1499" ht="270" customHeight="1" x14ac:dyDescent="0.25"/>
    <row r="1500" ht="270" customHeight="1" x14ac:dyDescent="0.25"/>
    <row r="1501" ht="270" customHeight="1" x14ac:dyDescent="0.25"/>
    <row r="1502" ht="270" customHeight="1" x14ac:dyDescent="0.25"/>
    <row r="1503" ht="270" customHeight="1" x14ac:dyDescent="0.25"/>
    <row r="1504" ht="270" customHeight="1" x14ac:dyDescent="0.25"/>
    <row r="1505" ht="270" customHeight="1" x14ac:dyDescent="0.25"/>
    <row r="1506" ht="270" customHeight="1" x14ac:dyDescent="0.25"/>
    <row r="1507" ht="270" customHeight="1" x14ac:dyDescent="0.25"/>
    <row r="1508" ht="270" customHeight="1" x14ac:dyDescent="0.25"/>
    <row r="1509" ht="270" customHeight="1" x14ac:dyDescent="0.25"/>
    <row r="1510" ht="270" customHeight="1" x14ac:dyDescent="0.25"/>
    <row r="1511" ht="270" customHeight="1" x14ac:dyDescent="0.25"/>
    <row r="1512" ht="270" customHeight="1" x14ac:dyDescent="0.25"/>
    <row r="1513" ht="270" customHeight="1" x14ac:dyDescent="0.25"/>
    <row r="1514" ht="270" customHeight="1" x14ac:dyDescent="0.25"/>
    <row r="1515" ht="270" customHeight="1" x14ac:dyDescent="0.25"/>
    <row r="1516" ht="270" customHeight="1" x14ac:dyDescent="0.25"/>
    <row r="1517" ht="270" customHeight="1" x14ac:dyDescent="0.25"/>
    <row r="1518" ht="270" customHeight="1" x14ac:dyDescent="0.25"/>
    <row r="1519" ht="270" customHeight="1" x14ac:dyDescent="0.25"/>
    <row r="1520" ht="270" customHeight="1" x14ac:dyDescent="0.25"/>
    <row r="1521" ht="270" customHeight="1" x14ac:dyDescent="0.25"/>
    <row r="1522" ht="270" customHeight="1" x14ac:dyDescent="0.25"/>
    <row r="1523" ht="270" customHeight="1" x14ac:dyDescent="0.25"/>
    <row r="1524" ht="270" customHeight="1" x14ac:dyDescent="0.25"/>
    <row r="1525" ht="270" customHeight="1" x14ac:dyDescent="0.25"/>
    <row r="1526" ht="270" customHeight="1" x14ac:dyDescent="0.25"/>
    <row r="1527" ht="270" customHeight="1" x14ac:dyDescent="0.25"/>
    <row r="1528" ht="270" customHeight="1" x14ac:dyDescent="0.25"/>
    <row r="1529" ht="270" customHeight="1" x14ac:dyDescent="0.25"/>
    <row r="1530" ht="270" customHeight="1" x14ac:dyDescent="0.25"/>
    <row r="1531" ht="270" customHeight="1" x14ac:dyDescent="0.25"/>
    <row r="1532" ht="270" customHeight="1" x14ac:dyDescent="0.25"/>
    <row r="1533" ht="270" customHeight="1" x14ac:dyDescent="0.25"/>
    <row r="1534" ht="270" customHeight="1" x14ac:dyDescent="0.25"/>
    <row r="1535" ht="270" customHeight="1" x14ac:dyDescent="0.25"/>
    <row r="1536" ht="270" customHeight="1" x14ac:dyDescent="0.25"/>
    <row r="1537" ht="270" customHeight="1" x14ac:dyDescent="0.25"/>
    <row r="1538" ht="270" customHeight="1" x14ac:dyDescent="0.25"/>
    <row r="1539" ht="270" customHeight="1" x14ac:dyDescent="0.25"/>
    <row r="1540" ht="270" customHeight="1" x14ac:dyDescent="0.25"/>
    <row r="1541" ht="270" customHeight="1" x14ac:dyDescent="0.25"/>
    <row r="1542" ht="270" customHeight="1" x14ac:dyDescent="0.25"/>
    <row r="1543" ht="270" customHeight="1" x14ac:dyDescent="0.25"/>
    <row r="1544" ht="270" customHeight="1" x14ac:dyDescent="0.25"/>
    <row r="1545" ht="270" customHeight="1" x14ac:dyDescent="0.25"/>
    <row r="1546" ht="270" customHeight="1" x14ac:dyDescent="0.25"/>
    <row r="1547" ht="270" customHeight="1" x14ac:dyDescent="0.25"/>
    <row r="1548" ht="270" customHeight="1" x14ac:dyDescent="0.25"/>
    <row r="1549" ht="270" customHeight="1" x14ac:dyDescent="0.25"/>
    <row r="1550" ht="270" customHeight="1" x14ac:dyDescent="0.25"/>
    <row r="1551" ht="270" customHeight="1" x14ac:dyDescent="0.25"/>
    <row r="1552" ht="270" customHeight="1" x14ac:dyDescent="0.25"/>
    <row r="1553" ht="270" customHeight="1" x14ac:dyDescent="0.25"/>
    <row r="1554" ht="270" customHeight="1" x14ac:dyDescent="0.25"/>
    <row r="1555" ht="270" customHeight="1" x14ac:dyDescent="0.25"/>
    <row r="1556" ht="270" customHeight="1" x14ac:dyDescent="0.25"/>
    <row r="1557" ht="270" customHeight="1" x14ac:dyDescent="0.25"/>
    <row r="1558" ht="270" customHeight="1" x14ac:dyDescent="0.25"/>
    <row r="1559" ht="270" customHeight="1" x14ac:dyDescent="0.25"/>
    <row r="1560" ht="270" customHeight="1" x14ac:dyDescent="0.25"/>
    <row r="1561" ht="270" customHeight="1" x14ac:dyDescent="0.25"/>
    <row r="1562" ht="270" customHeight="1" x14ac:dyDescent="0.25"/>
    <row r="1563" ht="270" customHeight="1" x14ac:dyDescent="0.25"/>
    <row r="1564" ht="270" customHeight="1" x14ac:dyDescent="0.25"/>
    <row r="1565" ht="270" customHeight="1" x14ac:dyDescent="0.25"/>
    <row r="1566" ht="270" customHeight="1" x14ac:dyDescent="0.25"/>
    <row r="1567" ht="270" customHeight="1" x14ac:dyDescent="0.25"/>
    <row r="1568" ht="270" customHeight="1" x14ac:dyDescent="0.25"/>
    <row r="1569" ht="270" customHeight="1" x14ac:dyDescent="0.25"/>
    <row r="1570" ht="270" customHeight="1" x14ac:dyDescent="0.25"/>
    <row r="1571" ht="270" customHeight="1" x14ac:dyDescent="0.25"/>
    <row r="1572" ht="270" customHeight="1" x14ac:dyDescent="0.25"/>
    <row r="1573" ht="270" customHeight="1" x14ac:dyDescent="0.25"/>
    <row r="1574" ht="270" customHeight="1" x14ac:dyDescent="0.25"/>
    <row r="1575" ht="270" customHeight="1" x14ac:dyDescent="0.25"/>
    <row r="1576" ht="270" customHeight="1" x14ac:dyDescent="0.25"/>
    <row r="1577" ht="270" customHeight="1" x14ac:dyDescent="0.25"/>
    <row r="1578" ht="270" customHeight="1" x14ac:dyDescent="0.25"/>
    <row r="1579" ht="270" customHeight="1" x14ac:dyDescent="0.25"/>
    <row r="1580" ht="270" customHeight="1" x14ac:dyDescent="0.25"/>
    <row r="1581" ht="270" customHeight="1" x14ac:dyDescent="0.25"/>
    <row r="1582" ht="270" customHeight="1" x14ac:dyDescent="0.25"/>
    <row r="1583" ht="270" customHeight="1" x14ac:dyDescent="0.25"/>
    <row r="1584" ht="270" customHeight="1" x14ac:dyDescent="0.25"/>
    <row r="1585" ht="270" customHeight="1" x14ac:dyDescent="0.25"/>
    <row r="1586" ht="270" customHeight="1" x14ac:dyDescent="0.25"/>
    <row r="1587" ht="270" customHeight="1" x14ac:dyDescent="0.25"/>
    <row r="1588" ht="270" customHeight="1" x14ac:dyDescent="0.25"/>
    <row r="1589" ht="270" customHeight="1" x14ac:dyDescent="0.25"/>
    <row r="1590" ht="270" customHeight="1" x14ac:dyDescent="0.25"/>
    <row r="1591" ht="270" customHeight="1" x14ac:dyDescent="0.25"/>
    <row r="1592" ht="270" customHeight="1" x14ac:dyDescent="0.25"/>
    <row r="1593" ht="270" customHeight="1" x14ac:dyDescent="0.25"/>
    <row r="1594" ht="270" customHeight="1" x14ac:dyDescent="0.25"/>
    <row r="1595" ht="270" customHeight="1" x14ac:dyDescent="0.25"/>
    <row r="1596" ht="270" customHeight="1" x14ac:dyDescent="0.25"/>
    <row r="1597" ht="270" customHeight="1" x14ac:dyDescent="0.25"/>
    <row r="1598" ht="270" customHeight="1" x14ac:dyDescent="0.25"/>
    <row r="1599" ht="270" customHeight="1" x14ac:dyDescent="0.25"/>
    <row r="1600" ht="270" customHeight="1" x14ac:dyDescent="0.25"/>
    <row r="1601" ht="270" customHeight="1" x14ac:dyDescent="0.25"/>
    <row r="1602" ht="270" customHeight="1" x14ac:dyDescent="0.25"/>
    <row r="1603" ht="270" customHeight="1" x14ac:dyDescent="0.25"/>
    <row r="1604" ht="270" customHeight="1" x14ac:dyDescent="0.25"/>
    <row r="1605" ht="270" customHeight="1" x14ac:dyDescent="0.25"/>
    <row r="1606" ht="270" customHeight="1" x14ac:dyDescent="0.25"/>
    <row r="1607" ht="270" customHeight="1" x14ac:dyDescent="0.25"/>
    <row r="1608" ht="270" customHeight="1" x14ac:dyDescent="0.25"/>
    <row r="1609" ht="270" customHeight="1" x14ac:dyDescent="0.25"/>
    <row r="1610" ht="270" customHeight="1" x14ac:dyDescent="0.25"/>
    <row r="1611" ht="270" customHeight="1" x14ac:dyDescent="0.25"/>
    <row r="1612" ht="270" customHeight="1" x14ac:dyDescent="0.25"/>
    <row r="1613" ht="270" customHeight="1" x14ac:dyDescent="0.25"/>
    <row r="1614" ht="270" customHeight="1" x14ac:dyDescent="0.25"/>
    <row r="1615" ht="270" customHeight="1" x14ac:dyDescent="0.25"/>
    <row r="1616" ht="270" customHeight="1" x14ac:dyDescent="0.25"/>
    <row r="1617" ht="270" customHeight="1" x14ac:dyDescent="0.25"/>
    <row r="1618" ht="270" customHeight="1" x14ac:dyDescent="0.25"/>
    <row r="1619" ht="270" customHeight="1" x14ac:dyDescent="0.25"/>
    <row r="1620" ht="270" customHeight="1" x14ac:dyDescent="0.25"/>
    <row r="1621" ht="270" customHeight="1" x14ac:dyDescent="0.25"/>
    <row r="1622" ht="270" customHeight="1" x14ac:dyDescent="0.25"/>
    <row r="1623" ht="270" customHeight="1" x14ac:dyDescent="0.25"/>
    <row r="1624" ht="270" customHeight="1" x14ac:dyDescent="0.25"/>
    <row r="1625" ht="270" customHeight="1" x14ac:dyDescent="0.25"/>
    <row r="1626" ht="270" customHeight="1" x14ac:dyDescent="0.25"/>
    <row r="1627" ht="270" customHeight="1" x14ac:dyDescent="0.25"/>
    <row r="1628" ht="270" customHeight="1" x14ac:dyDescent="0.25"/>
    <row r="1629" ht="270" customHeight="1" x14ac:dyDescent="0.25"/>
    <row r="1630" ht="270" customHeight="1" x14ac:dyDescent="0.25"/>
    <row r="1631" ht="270" customHeight="1" x14ac:dyDescent="0.25"/>
    <row r="1632" ht="270" customHeight="1" x14ac:dyDescent="0.25"/>
    <row r="1633" ht="270" customHeight="1" x14ac:dyDescent="0.25"/>
    <row r="1634" ht="270" customHeight="1" x14ac:dyDescent="0.25"/>
    <row r="1635" ht="270" customHeight="1" x14ac:dyDescent="0.25"/>
    <row r="1636" ht="270" customHeight="1" x14ac:dyDescent="0.25"/>
    <row r="1637" ht="270" customHeight="1" x14ac:dyDescent="0.25"/>
    <row r="1638" ht="270" customHeight="1" x14ac:dyDescent="0.25"/>
    <row r="1639" ht="270" customHeight="1" x14ac:dyDescent="0.25"/>
    <row r="1640" ht="270" customHeight="1" x14ac:dyDescent="0.25"/>
    <row r="1641" ht="270" customHeight="1" x14ac:dyDescent="0.25"/>
    <row r="1642" ht="270" customHeight="1" x14ac:dyDescent="0.25"/>
    <row r="1643" ht="270" customHeight="1" x14ac:dyDescent="0.25"/>
    <row r="1644" ht="270" customHeight="1" x14ac:dyDescent="0.25"/>
    <row r="1645" ht="270" customHeight="1" x14ac:dyDescent="0.25"/>
    <row r="1646" ht="270" customHeight="1" x14ac:dyDescent="0.25"/>
    <row r="1647" ht="270" customHeight="1" x14ac:dyDescent="0.25"/>
    <row r="1648" ht="270" customHeight="1" x14ac:dyDescent="0.25"/>
    <row r="1649" ht="270" customHeight="1" x14ac:dyDescent="0.25"/>
    <row r="1650" ht="270" customHeight="1" x14ac:dyDescent="0.25"/>
    <row r="1651" ht="270" customHeight="1" x14ac:dyDescent="0.25"/>
    <row r="1652" ht="270" customHeight="1" x14ac:dyDescent="0.25"/>
    <row r="1653" ht="270" customHeight="1" x14ac:dyDescent="0.25"/>
    <row r="1654" ht="270" customHeight="1" x14ac:dyDescent="0.25"/>
    <row r="1655" ht="270" customHeight="1" x14ac:dyDescent="0.25"/>
    <row r="1656" ht="270" customHeight="1" x14ac:dyDescent="0.25"/>
    <row r="1657" ht="270" customHeight="1" x14ac:dyDescent="0.25"/>
    <row r="1658" ht="270" customHeight="1" x14ac:dyDescent="0.25"/>
    <row r="1659" ht="270" customHeight="1" x14ac:dyDescent="0.25"/>
    <row r="1660" ht="270" customHeight="1" x14ac:dyDescent="0.25"/>
    <row r="1661" ht="270" customHeight="1" x14ac:dyDescent="0.25"/>
    <row r="1662" ht="270" customHeight="1" x14ac:dyDescent="0.25"/>
    <row r="1663" ht="270" customHeight="1" x14ac:dyDescent="0.25"/>
    <row r="1664" ht="270" customHeight="1" x14ac:dyDescent="0.25"/>
    <row r="1665" ht="270" customHeight="1" x14ac:dyDescent="0.25"/>
    <row r="1666" ht="270" customHeight="1" x14ac:dyDescent="0.25"/>
    <row r="1667" ht="270" customHeight="1" x14ac:dyDescent="0.25"/>
    <row r="1668" ht="270" customHeight="1" x14ac:dyDescent="0.25"/>
    <row r="1669" ht="270" customHeight="1" x14ac:dyDescent="0.25"/>
    <row r="1670" ht="270" customHeight="1" x14ac:dyDescent="0.25"/>
    <row r="1671" ht="270" customHeight="1" x14ac:dyDescent="0.25"/>
    <row r="1672" ht="270" customHeight="1" x14ac:dyDescent="0.25"/>
    <row r="1673" ht="270" customHeight="1" x14ac:dyDescent="0.25"/>
    <row r="1674" ht="270" customHeight="1" x14ac:dyDescent="0.25"/>
    <row r="1675" ht="270" customHeight="1" x14ac:dyDescent="0.25"/>
    <row r="1676" ht="270" customHeight="1" x14ac:dyDescent="0.25"/>
    <row r="1677" ht="270" customHeight="1" x14ac:dyDescent="0.25"/>
    <row r="1678" ht="270" customHeight="1" x14ac:dyDescent="0.25"/>
    <row r="1679" ht="270" customHeight="1" x14ac:dyDescent="0.25"/>
    <row r="1680" ht="270" customHeight="1" x14ac:dyDescent="0.25"/>
    <row r="1681" ht="270" customHeight="1" x14ac:dyDescent="0.25"/>
    <row r="1682" ht="270" customHeight="1" x14ac:dyDescent="0.25"/>
    <row r="1683" ht="270" customHeight="1" x14ac:dyDescent="0.25"/>
    <row r="1684" ht="270" customHeight="1" x14ac:dyDescent="0.25"/>
    <row r="1685" ht="270" customHeight="1" x14ac:dyDescent="0.25"/>
    <row r="1686" ht="270" customHeight="1" x14ac:dyDescent="0.25"/>
    <row r="1687" ht="270" customHeight="1" x14ac:dyDescent="0.25"/>
    <row r="1688" ht="270" customHeight="1" x14ac:dyDescent="0.25"/>
    <row r="1689" ht="270" customHeight="1" x14ac:dyDescent="0.25"/>
    <row r="1690" ht="270" customHeight="1" x14ac:dyDescent="0.25"/>
    <row r="1691" ht="270" customHeight="1" x14ac:dyDescent="0.25"/>
    <row r="1692" ht="270" customHeight="1" x14ac:dyDescent="0.25"/>
    <row r="1693" ht="270" customHeight="1" x14ac:dyDescent="0.25"/>
    <row r="1694" ht="270" customHeight="1" x14ac:dyDescent="0.25"/>
    <row r="1695" ht="270" customHeight="1" x14ac:dyDescent="0.25"/>
    <row r="1696" ht="270" customHeight="1" x14ac:dyDescent="0.25"/>
    <row r="1697" ht="270" customHeight="1" x14ac:dyDescent="0.25"/>
    <row r="1698" ht="270" customHeight="1" x14ac:dyDescent="0.25"/>
    <row r="1699" ht="270" customHeight="1" x14ac:dyDescent="0.25"/>
    <row r="1700" ht="270" customHeight="1" x14ac:dyDescent="0.25"/>
    <row r="1701" ht="270" customHeight="1" x14ac:dyDescent="0.25"/>
    <row r="1702" ht="270" customHeight="1" x14ac:dyDescent="0.25"/>
    <row r="1703" ht="270" customHeight="1" x14ac:dyDescent="0.25"/>
    <row r="1704" ht="270" customHeight="1" x14ac:dyDescent="0.25"/>
    <row r="1705" ht="270" customHeight="1" x14ac:dyDescent="0.25"/>
    <row r="1706" ht="270" customHeight="1" x14ac:dyDescent="0.25"/>
    <row r="1707" ht="270" customHeight="1" x14ac:dyDescent="0.25"/>
    <row r="1708" ht="270" customHeight="1" x14ac:dyDescent="0.25"/>
    <row r="1709" ht="270" customHeight="1" x14ac:dyDescent="0.25"/>
    <row r="1710" ht="270" customHeight="1" x14ac:dyDescent="0.25"/>
    <row r="1711" ht="270" customHeight="1" x14ac:dyDescent="0.25"/>
    <row r="1712" ht="270" customHeight="1" x14ac:dyDescent="0.25"/>
    <row r="1713" ht="270" customHeight="1" x14ac:dyDescent="0.25"/>
    <row r="1714" ht="270" customHeight="1" x14ac:dyDescent="0.25"/>
    <row r="1715" ht="270" customHeight="1" x14ac:dyDescent="0.25"/>
    <row r="1716" ht="270" customHeight="1" x14ac:dyDescent="0.25"/>
    <row r="1717" ht="270" customHeight="1" x14ac:dyDescent="0.25"/>
    <row r="1718" ht="270" customHeight="1" x14ac:dyDescent="0.25"/>
    <row r="1719" ht="270" customHeight="1" x14ac:dyDescent="0.25"/>
    <row r="1720" ht="270" customHeight="1" x14ac:dyDescent="0.25"/>
    <row r="1721" ht="270" customHeight="1" x14ac:dyDescent="0.25"/>
    <row r="1722" ht="270" customHeight="1" x14ac:dyDescent="0.25"/>
    <row r="1723" ht="270" customHeight="1" x14ac:dyDescent="0.25"/>
    <row r="1724" ht="270" customHeight="1" x14ac:dyDescent="0.25"/>
    <row r="1725" ht="270" customHeight="1" x14ac:dyDescent="0.25"/>
    <row r="1726" ht="270" customHeight="1" x14ac:dyDescent="0.25"/>
    <row r="1727" ht="270" customHeight="1" x14ac:dyDescent="0.25"/>
    <row r="1728" ht="270" customHeight="1" x14ac:dyDescent="0.25"/>
    <row r="1729" ht="270" customHeight="1" x14ac:dyDescent="0.25"/>
    <row r="1730" ht="270" customHeight="1" x14ac:dyDescent="0.25"/>
    <row r="1731" ht="270" customHeight="1" x14ac:dyDescent="0.25"/>
    <row r="1732" ht="270" customHeight="1" x14ac:dyDescent="0.25"/>
    <row r="1733" ht="270" customHeight="1" x14ac:dyDescent="0.25"/>
    <row r="1734" ht="270" customHeight="1" x14ac:dyDescent="0.25"/>
    <row r="1735" ht="270" customHeight="1" x14ac:dyDescent="0.25"/>
    <row r="1736" ht="270" customHeight="1" x14ac:dyDescent="0.25"/>
    <row r="1737" ht="270" customHeight="1" x14ac:dyDescent="0.25"/>
    <row r="1738" ht="270" customHeight="1" x14ac:dyDescent="0.25"/>
    <row r="1739" ht="270" customHeight="1" x14ac:dyDescent="0.25"/>
    <row r="1740" ht="270" customHeight="1" x14ac:dyDescent="0.25"/>
    <row r="1741" ht="270" customHeight="1" x14ac:dyDescent="0.25"/>
    <row r="1742" ht="270" customHeight="1" x14ac:dyDescent="0.25"/>
    <row r="1743" ht="270" customHeight="1" x14ac:dyDescent="0.25"/>
    <row r="1744" ht="270" customHeight="1" x14ac:dyDescent="0.25"/>
    <row r="1745" ht="270" customHeight="1" x14ac:dyDescent="0.25"/>
    <row r="1746" ht="270" customHeight="1" x14ac:dyDescent="0.25"/>
    <row r="1747" ht="270" customHeight="1" x14ac:dyDescent="0.25"/>
    <row r="1748" ht="270" customHeight="1" x14ac:dyDescent="0.25"/>
    <row r="1749" ht="270" customHeight="1" x14ac:dyDescent="0.25"/>
    <row r="1750" ht="270" customHeight="1" x14ac:dyDescent="0.25"/>
    <row r="1751" ht="270" customHeight="1" x14ac:dyDescent="0.25"/>
    <row r="1752" ht="270" customHeight="1" x14ac:dyDescent="0.25"/>
    <row r="1753" ht="270" customHeight="1" x14ac:dyDescent="0.25"/>
    <row r="1754" ht="270" customHeight="1" x14ac:dyDescent="0.25"/>
    <row r="1755" ht="270" customHeight="1" x14ac:dyDescent="0.25"/>
    <row r="1756" ht="270" customHeight="1" x14ac:dyDescent="0.25"/>
    <row r="1757" ht="270" customHeight="1" x14ac:dyDescent="0.25"/>
    <row r="1758" ht="270" customHeight="1" x14ac:dyDescent="0.25"/>
    <row r="1759" ht="270" customHeight="1" x14ac:dyDescent="0.25"/>
    <row r="1760" ht="270" customHeight="1" x14ac:dyDescent="0.25"/>
    <row r="1761" ht="270" customHeight="1" x14ac:dyDescent="0.25"/>
    <row r="1762" ht="270" customHeight="1" x14ac:dyDescent="0.25"/>
    <row r="1763" ht="270" customHeight="1" x14ac:dyDescent="0.25"/>
    <row r="1764" ht="270" customHeight="1" x14ac:dyDescent="0.25"/>
    <row r="1765" ht="270" customHeight="1" x14ac:dyDescent="0.25"/>
    <row r="1766" ht="270" customHeight="1" x14ac:dyDescent="0.25"/>
    <row r="1767" ht="270" customHeight="1" x14ac:dyDescent="0.25"/>
    <row r="1768" ht="270" customHeight="1" x14ac:dyDescent="0.25"/>
    <row r="1769" ht="270" customHeight="1" x14ac:dyDescent="0.25"/>
    <row r="1770" ht="270" customHeight="1" x14ac:dyDescent="0.25"/>
    <row r="1771" ht="270" customHeight="1" x14ac:dyDescent="0.25"/>
    <row r="1772" ht="270" customHeight="1" x14ac:dyDescent="0.25"/>
    <row r="1773" ht="270" customHeight="1" x14ac:dyDescent="0.25"/>
    <row r="1774" ht="270" customHeight="1" x14ac:dyDescent="0.25"/>
    <row r="1775" ht="270" customHeight="1" x14ac:dyDescent="0.25"/>
    <row r="1776" ht="270" customHeight="1" x14ac:dyDescent="0.25"/>
    <row r="1777" ht="270" customHeight="1" x14ac:dyDescent="0.25"/>
    <row r="1778" ht="270" customHeight="1" x14ac:dyDescent="0.25"/>
    <row r="1779" ht="270" customHeight="1" x14ac:dyDescent="0.25"/>
    <row r="1780" ht="270" customHeight="1" x14ac:dyDescent="0.25"/>
    <row r="1781" ht="270" customHeight="1" x14ac:dyDescent="0.25"/>
    <row r="1782" ht="270" customHeight="1" x14ac:dyDescent="0.25"/>
    <row r="1783" ht="270" customHeight="1" x14ac:dyDescent="0.25"/>
    <row r="1784" ht="270" customHeight="1" x14ac:dyDescent="0.25"/>
    <row r="1785" ht="270" customHeight="1" x14ac:dyDescent="0.25"/>
    <row r="1786" ht="270" customHeight="1" x14ac:dyDescent="0.25"/>
    <row r="1787" ht="270" customHeight="1" x14ac:dyDescent="0.25"/>
    <row r="1788" ht="270" customHeight="1" x14ac:dyDescent="0.25"/>
    <row r="1789" ht="270" customHeight="1" x14ac:dyDescent="0.25"/>
    <row r="1790" ht="270" customHeight="1" x14ac:dyDescent="0.25"/>
    <row r="1791" ht="270" customHeight="1" x14ac:dyDescent="0.25"/>
    <row r="1792" ht="270" customHeight="1" x14ac:dyDescent="0.25"/>
    <row r="1793" ht="270" customHeight="1" x14ac:dyDescent="0.25"/>
    <row r="1794" ht="270" customHeight="1" x14ac:dyDescent="0.25"/>
    <row r="1795" ht="270" customHeight="1" x14ac:dyDescent="0.25"/>
    <row r="1796" ht="270" customHeight="1" x14ac:dyDescent="0.25"/>
    <row r="1797" ht="270" customHeight="1" x14ac:dyDescent="0.25"/>
    <row r="1798" ht="270" customHeight="1" x14ac:dyDescent="0.25"/>
    <row r="1799" ht="270" customHeight="1" x14ac:dyDescent="0.25"/>
    <row r="1800" ht="270" customHeight="1" x14ac:dyDescent="0.25"/>
    <row r="1801" ht="270" customHeight="1" x14ac:dyDescent="0.25"/>
    <row r="1802" ht="270" customHeight="1" x14ac:dyDescent="0.25"/>
    <row r="1803" ht="270" customHeight="1" x14ac:dyDescent="0.25"/>
    <row r="1804" ht="270" customHeight="1" x14ac:dyDescent="0.25"/>
    <row r="1805" ht="270" customHeight="1" x14ac:dyDescent="0.25"/>
    <row r="1806" ht="270" customHeight="1" x14ac:dyDescent="0.25"/>
    <row r="1807" ht="270" customHeight="1" x14ac:dyDescent="0.25"/>
    <row r="1808" ht="270" customHeight="1" x14ac:dyDescent="0.25"/>
    <row r="1809" ht="270" customHeight="1" x14ac:dyDescent="0.25"/>
    <row r="1810" ht="270" customHeight="1" x14ac:dyDescent="0.25"/>
    <row r="1811" ht="270" customHeight="1" x14ac:dyDescent="0.25"/>
    <row r="1812" ht="270" customHeight="1" x14ac:dyDescent="0.25"/>
    <row r="1813" ht="270" customHeight="1" x14ac:dyDescent="0.25"/>
    <row r="1814" ht="270" customHeight="1" x14ac:dyDescent="0.25"/>
    <row r="1815" ht="270" customHeight="1" x14ac:dyDescent="0.25"/>
    <row r="1816" ht="270" customHeight="1" x14ac:dyDescent="0.25"/>
    <row r="1817" ht="270" customHeight="1" x14ac:dyDescent="0.25"/>
    <row r="1818" ht="270" customHeight="1" x14ac:dyDescent="0.25"/>
    <row r="1819" ht="270" customHeight="1" x14ac:dyDescent="0.25"/>
    <row r="1820" ht="270" customHeight="1" x14ac:dyDescent="0.25"/>
    <row r="1821" ht="270" customHeight="1" x14ac:dyDescent="0.25"/>
    <row r="1822" ht="270" customHeight="1" x14ac:dyDescent="0.25"/>
    <row r="1823" ht="270" customHeight="1" x14ac:dyDescent="0.25"/>
    <row r="1824" ht="270" customHeight="1" x14ac:dyDescent="0.25"/>
    <row r="1825" ht="270" customHeight="1" x14ac:dyDescent="0.25"/>
    <row r="1826" ht="270" customHeight="1" x14ac:dyDescent="0.25"/>
    <row r="1827" ht="270" customHeight="1" x14ac:dyDescent="0.25"/>
    <row r="1828" ht="270" customHeight="1" x14ac:dyDescent="0.25"/>
    <row r="1829" ht="270" customHeight="1" x14ac:dyDescent="0.25"/>
    <row r="1830" ht="270" customHeight="1" x14ac:dyDescent="0.25"/>
    <row r="1831" ht="270" customHeight="1" x14ac:dyDescent="0.25"/>
    <row r="1832" ht="270" customHeight="1" x14ac:dyDescent="0.25"/>
    <row r="1833" ht="270" customHeight="1" x14ac:dyDescent="0.25"/>
    <row r="1834" ht="270" customHeight="1" x14ac:dyDescent="0.25"/>
    <row r="1835" ht="270" customHeight="1" x14ac:dyDescent="0.25"/>
    <row r="1836" ht="270" customHeight="1" x14ac:dyDescent="0.25"/>
    <row r="1837" ht="270" customHeight="1" x14ac:dyDescent="0.25"/>
    <row r="1838" ht="270" customHeight="1" x14ac:dyDescent="0.25"/>
    <row r="1839" ht="270" customHeight="1" x14ac:dyDescent="0.25"/>
    <row r="1840" ht="270" customHeight="1" x14ac:dyDescent="0.25"/>
    <row r="1841" ht="270" customHeight="1" x14ac:dyDescent="0.25"/>
    <row r="1842" ht="270" customHeight="1" x14ac:dyDescent="0.25"/>
    <row r="1843" ht="270" customHeight="1" x14ac:dyDescent="0.25"/>
    <row r="1844" ht="270" customHeight="1" x14ac:dyDescent="0.25"/>
    <row r="1845" ht="270" customHeight="1" x14ac:dyDescent="0.25"/>
    <row r="1846" ht="270" customHeight="1" x14ac:dyDescent="0.25"/>
    <row r="1847" ht="270" customHeight="1" x14ac:dyDescent="0.25"/>
    <row r="1848" ht="270" customHeight="1" x14ac:dyDescent="0.25"/>
    <row r="1849" ht="270" customHeight="1" x14ac:dyDescent="0.25"/>
    <row r="1850" ht="270" customHeight="1" x14ac:dyDescent="0.25"/>
    <row r="1851" ht="270" customHeight="1" x14ac:dyDescent="0.25"/>
    <row r="1852" ht="270" customHeight="1" x14ac:dyDescent="0.25"/>
    <row r="1853" ht="270" customHeight="1" x14ac:dyDescent="0.25"/>
    <row r="1854" ht="270" customHeight="1" x14ac:dyDescent="0.25"/>
    <row r="1855" ht="270" customHeight="1" x14ac:dyDescent="0.25"/>
    <row r="1856" ht="270" customHeight="1" x14ac:dyDescent="0.25"/>
    <row r="1857" ht="270" customHeight="1" x14ac:dyDescent="0.25"/>
    <row r="1858" ht="270" customHeight="1" x14ac:dyDescent="0.25"/>
    <row r="1859" ht="270" customHeight="1" x14ac:dyDescent="0.25"/>
    <row r="1860" ht="270" customHeight="1" x14ac:dyDescent="0.25"/>
    <row r="1861" ht="270" customHeight="1" x14ac:dyDescent="0.25"/>
    <row r="1862" ht="270" customHeight="1" x14ac:dyDescent="0.25"/>
    <row r="1863" ht="270" customHeight="1" x14ac:dyDescent="0.25"/>
    <row r="1864" ht="270" customHeight="1" x14ac:dyDescent="0.25"/>
    <row r="1865" ht="270" customHeight="1" x14ac:dyDescent="0.25"/>
    <row r="1866" ht="270" customHeight="1" x14ac:dyDescent="0.25"/>
    <row r="1867" ht="270" customHeight="1" x14ac:dyDescent="0.25"/>
    <row r="1868" ht="270" customHeight="1" x14ac:dyDescent="0.25"/>
    <row r="1869" ht="270" customHeight="1" x14ac:dyDescent="0.25"/>
    <row r="1870" ht="270" customHeight="1" x14ac:dyDescent="0.25"/>
    <row r="1871" ht="270" customHeight="1" x14ac:dyDescent="0.25"/>
    <row r="1872" ht="270" customHeight="1" x14ac:dyDescent="0.25"/>
    <row r="1873" ht="270" customHeight="1" x14ac:dyDescent="0.25"/>
    <row r="1874" ht="270" customHeight="1" x14ac:dyDescent="0.25"/>
    <row r="1875" ht="270" customHeight="1" x14ac:dyDescent="0.25"/>
    <row r="1876" ht="270" customHeight="1" x14ac:dyDescent="0.25"/>
    <row r="1877" ht="270" customHeight="1" x14ac:dyDescent="0.25"/>
    <row r="1878" ht="270" customHeight="1" x14ac:dyDescent="0.25"/>
    <row r="1879" ht="270" customHeight="1" x14ac:dyDescent="0.25"/>
    <row r="1880" ht="270" customHeight="1" x14ac:dyDescent="0.25"/>
    <row r="1881" ht="270" customHeight="1" x14ac:dyDescent="0.25"/>
    <row r="1882" ht="270" customHeight="1" x14ac:dyDescent="0.25"/>
    <row r="1883" ht="270" customHeight="1" x14ac:dyDescent="0.25"/>
    <row r="1884" ht="270" customHeight="1" x14ac:dyDescent="0.25"/>
    <row r="1885" ht="270" customHeight="1" x14ac:dyDescent="0.25"/>
    <row r="1886" ht="270" customHeight="1" x14ac:dyDescent="0.25"/>
    <row r="1887" ht="270" customHeight="1" x14ac:dyDescent="0.25"/>
    <row r="1888" ht="270" customHeight="1" x14ac:dyDescent="0.25"/>
    <row r="1889" ht="270" customHeight="1" x14ac:dyDescent="0.25"/>
    <row r="1890" ht="270" customHeight="1" x14ac:dyDescent="0.25"/>
    <row r="1891" ht="270" customHeight="1" x14ac:dyDescent="0.25"/>
    <row r="1892" ht="270" customHeight="1" x14ac:dyDescent="0.25"/>
    <row r="1893" ht="270" customHeight="1" x14ac:dyDescent="0.25"/>
    <row r="1894" ht="270" customHeight="1" x14ac:dyDescent="0.25"/>
    <row r="1895" ht="270" customHeight="1" x14ac:dyDescent="0.25"/>
    <row r="1896" ht="270" customHeight="1" x14ac:dyDescent="0.25"/>
    <row r="1897" ht="270" customHeight="1" x14ac:dyDescent="0.25"/>
    <row r="1898" ht="270" customHeight="1" x14ac:dyDescent="0.25"/>
    <row r="1899" ht="270" customHeight="1" x14ac:dyDescent="0.25"/>
    <row r="1900" ht="270" customHeight="1" x14ac:dyDescent="0.25"/>
    <row r="1901" ht="270" customHeight="1" x14ac:dyDescent="0.25"/>
    <row r="1902" ht="270" customHeight="1" x14ac:dyDescent="0.25"/>
    <row r="1903" ht="270" customHeight="1" x14ac:dyDescent="0.25"/>
    <row r="1904" ht="270" customHeight="1" x14ac:dyDescent="0.25"/>
    <row r="1905" ht="270" customHeight="1" x14ac:dyDescent="0.25"/>
    <row r="1906" ht="270" customHeight="1" x14ac:dyDescent="0.25"/>
    <row r="1907" ht="270" customHeight="1" x14ac:dyDescent="0.25"/>
    <row r="1908" ht="270" customHeight="1" x14ac:dyDescent="0.25"/>
    <row r="1909" ht="270" customHeight="1" x14ac:dyDescent="0.25"/>
    <row r="1910" ht="270" customHeight="1" x14ac:dyDescent="0.25"/>
    <row r="1911" ht="270" customHeight="1" x14ac:dyDescent="0.25"/>
    <row r="1912" ht="270" customHeight="1" x14ac:dyDescent="0.25"/>
    <row r="1913" ht="270" customHeight="1" x14ac:dyDescent="0.25"/>
    <row r="1914" ht="270" customHeight="1" x14ac:dyDescent="0.25"/>
    <row r="1915" ht="270" customHeight="1" x14ac:dyDescent="0.25"/>
    <row r="1916" ht="270" customHeight="1" x14ac:dyDescent="0.25"/>
    <row r="1917" ht="270" customHeight="1" x14ac:dyDescent="0.25"/>
    <row r="1918" ht="270" customHeight="1" x14ac:dyDescent="0.25"/>
    <row r="1919" ht="270" customHeight="1" x14ac:dyDescent="0.25"/>
    <row r="1920" ht="270" customHeight="1" x14ac:dyDescent="0.25"/>
    <row r="1921" ht="270" customHeight="1" x14ac:dyDescent="0.25"/>
    <row r="1922" ht="270" customHeight="1" x14ac:dyDescent="0.25"/>
    <row r="1923" ht="270" customHeight="1" x14ac:dyDescent="0.25"/>
    <row r="1924" ht="270" customHeight="1" x14ac:dyDescent="0.25"/>
    <row r="1925" ht="270" customHeight="1" x14ac:dyDescent="0.25"/>
    <row r="1926" ht="270" customHeight="1" x14ac:dyDescent="0.25"/>
    <row r="1927" ht="270" customHeight="1" x14ac:dyDescent="0.25"/>
    <row r="1928" ht="270" customHeight="1" x14ac:dyDescent="0.25"/>
    <row r="1929" ht="270" customHeight="1" x14ac:dyDescent="0.25"/>
    <row r="1930" ht="270" customHeight="1" x14ac:dyDescent="0.25"/>
    <row r="1931" ht="270" customHeight="1" x14ac:dyDescent="0.25"/>
    <row r="1932" ht="270" customHeight="1" x14ac:dyDescent="0.25"/>
    <row r="1933" ht="270" customHeight="1" x14ac:dyDescent="0.25"/>
    <row r="1934" ht="270" customHeight="1" x14ac:dyDescent="0.25"/>
    <row r="1935" ht="270" customHeight="1" x14ac:dyDescent="0.25"/>
    <row r="1936" ht="270" customHeight="1" x14ac:dyDescent="0.25"/>
    <row r="1937" ht="270" customHeight="1" x14ac:dyDescent="0.25"/>
    <row r="1938" ht="270" customHeight="1" x14ac:dyDescent="0.25"/>
    <row r="1939" ht="270" customHeight="1" x14ac:dyDescent="0.25"/>
    <row r="1940" ht="270" customHeight="1" x14ac:dyDescent="0.25"/>
    <row r="1941" ht="270" customHeight="1" x14ac:dyDescent="0.25"/>
    <row r="1942" ht="270" customHeight="1" x14ac:dyDescent="0.25"/>
    <row r="1943" ht="270" customHeight="1" x14ac:dyDescent="0.25"/>
    <row r="1944" ht="270" customHeight="1" x14ac:dyDescent="0.25"/>
    <row r="1945" ht="270" customHeight="1" x14ac:dyDescent="0.25"/>
    <row r="1946" ht="270" customHeight="1" x14ac:dyDescent="0.25"/>
    <row r="1947" ht="270" customHeight="1" x14ac:dyDescent="0.25"/>
    <row r="1948" ht="270" customHeight="1" x14ac:dyDescent="0.25"/>
    <row r="1949" ht="270" customHeight="1" x14ac:dyDescent="0.25"/>
    <row r="1950" ht="270" customHeight="1" x14ac:dyDescent="0.25"/>
    <row r="1951" ht="270" customHeight="1" x14ac:dyDescent="0.25"/>
    <row r="1952" ht="270" customHeight="1" x14ac:dyDescent="0.25"/>
    <row r="1953" ht="270" customHeight="1" x14ac:dyDescent="0.25"/>
    <row r="1954" ht="270" customHeight="1" x14ac:dyDescent="0.25"/>
    <row r="1955" ht="270" customHeight="1" x14ac:dyDescent="0.25"/>
    <row r="1956" ht="270" customHeight="1" x14ac:dyDescent="0.25"/>
    <row r="1957" ht="270" customHeight="1" x14ac:dyDescent="0.25"/>
    <row r="1958" ht="270" customHeight="1" x14ac:dyDescent="0.25"/>
    <row r="1959" ht="270" customHeight="1" x14ac:dyDescent="0.25"/>
    <row r="1960" ht="270" customHeight="1" x14ac:dyDescent="0.25"/>
    <row r="1961" ht="270" customHeight="1" x14ac:dyDescent="0.25"/>
    <row r="1962" ht="270" customHeight="1" x14ac:dyDescent="0.25"/>
    <row r="1963" ht="270" customHeight="1" x14ac:dyDescent="0.25"/>
    <row r="1964" ht="270" customHeight="1" x14ac:dyDescent="0.25"/>
    <row r="1965" ht="270" customHeight="1" x14ac:dyDescent="0.25"/>
    <row r="1966" ht="270" customHeight="1" x14ac:dyDescent="0.25"/>
    <row r="1967" ht="270" customHeight="1" x14ac:dyDescent="0.25"/>
    <row r="1968" ht="270" customHeight="1" x14ac:dyDescent="0.25"/>
    <row r="1969" ht="270" customHeight="1" x14ac:dyDescent="0.25"/>
    <row r="1970" ht="270" customHeight="1" x14ac:dyDescent="0.25"/>
    <row r="1971" ht="270" customHeight="1" x14ac:dyDescent="0.25"/>
    <row r="1972" ht="270" customHeight="1" x14ac:dyDescent="0.25"/>
    <row r="1973" ht="270" customHeight="1" x14ac:dyDescent="0.25"/>
    <row r="1974" ht="270" customHeight="1" x14ac:dyDescent="0.25"/>
    <row r="1975" ht="270" customHeight="1" x14ac:dyDescent="0.25"/>
    <row r="1976" ht="270" customHeight="1" x14ac:dyDescent="0.25"/>
    <row r="1977" ht="270" customHeight="1" x14ac:dyDescent="0.25"/>
    <row r="1978" ht="270" customHeight="1" x14ac:dyDescent="0.25"/>
    <row r="1979" ht="270" customHeight="1" x14ac:dyDescent="0.25"/>
    <row r="1980" ht="270" customHeight="1" x14ac:dyDescent="0.25"/>
    <row r="1981" ht="270" customHeight="1" x14ac:dyDescent="0.25"/>
    <row r="1982" ht="270" customHeight="1" x14ac:dyDescent="0.25"/>
    <row r="1983" ht="270" customHeight="1" x14ac:dyDescent="0.25"/>
    <row r="1984" ht="270" customHeight="1" x14ac:dyDescent="0.25"/>
    <row r="1985" ht="270" customHeight="1" x14ac:dyDescent="0.25"/>
    <row r="1986" ht="270" customHeight="1" x14ac:dyDescent="0.25"/>
    <row r="1987" ht="270" customHeight="1" x14ac:dyDescent="0.25"/>
    <row r="1988" ht="270" customHeight="1" x14ac:dyDescent="0.25"/>
    <row r="1989" ht="270" customHeight="1" x14ac:dyDescent="0.25"/>
    <row r="1990" ht="270" customHeight="1" x14ac:dyDescent="0.25"/>
    <row r="1991" ht="270" customHeight="1" x14ac:dyDescent="0.25"/>
    <row r="1992" ht="270" customHeight="1" x14ac:dyDescent="0.25"/>
    <row r="1993" ht="270" customHeight="1" x14ac:dyDescent="0.25"/>
    <row r="1994" ht="270" customHeight="1" x14ac:dyDescent="0.25"/>
    <row r="1995" ht="270" customHeight="1" x14ac:dyDescent="0.25"/>
    <row r="1996" ht="270" customHeight="1" x14ac:dyDescent="0.25"/>
    <row r="1997" ht="270" customHeight="1" x14ac:dyDescent="0.25"/>
    <row r="1998" ht="270" customHeight="1" x14ac:dyDescent="0.25"/>
    <row r="1999" ht="270" customHeight="1" x14ac:dyDescent="0.25"/>
    <row r="2000" ht="270" customHeight="1" x14ac:dyDescent="0.25"/>
    <row r="2001" ht="270" customHeight="1" x14ac:dyDescent="0.25"/>
    <row r="2002" ht="270" customHeight="1" x14ac:dyDescent="0.25"/>
    <row r="2003" ht="270" customHeight="1" x14ac:dyDescent="0.25"/>
    <row r="2004" ht="270" customHeight="1" x14ac:dyDescent="0.25"/>
    <row r="2005" ht="270" customHeight="1" x14ac:dyDescent="0.25"/>
    <row r="2006" ht="270" customHeight="1" x14ac:dyDescent="0.25"/>
    <row r="2007" ht="270" customHeight="1" x14ac:dyDescent="0.25"/>
    <row r="2008" ht="270" customHeight="1" x14ac:dyDescent="0.25"/>
    <row r="2009" ht="270" customHeight="1" x14ac:dyDescent="0.25"/>
    <row r="2010" ht="270" customHeight="1" x14ac:dyDescent="0.25"/>
    <row r="2011" ht="270" customHeight="1" x14ac:dyDescent="0.25"/>
    <row r="2012" ht="270" customHeight="1" x14ac:dyDescent="0.25"/>
    <row r="2013" ht="270" customHeight="1" x14ac:dyDescent="0.25"/>
    <row r="2014" ht="270" customHeight="1" x14ac:dyDescent="0.25"/>
    <row r="2015" ht="270" customHeight="1" x14ac:dyDescent="0.25"/>
    <row r="2016" ht="270" customHeight="1" x14ac:dyDescent="0.25"/>
    <row r="2017" ht="270" customHeight="1" x14ac:dyDescent="0.25"/>
    <row r="2018" ht="270" customHeight="1" x14ac:dyDescent="0.25"/>
    <row r="2019" ht="270" customHeight="1" x14ac:dyDescent="0.25"/>
    <row r="2020" ht="270" customHeight="1" x14ac:dyDescent="0.25"/>
    <row r="2021" ht="270" customHeight="1" x14ac:dyDescent="0.25"/>
    <row r="2022" ht="270" customHeight="1" x14ac:dyDescent="0.25"/>
    <row r="2023" ht="270" customHeight="1" x14ac:dyDescent="0.25"/>
    <row r="2024" ht="270" customHeight="1" x14ac:dyDescent="0.25"/>
    <row r="2025" ht="270" customHeight="1" x14ac:dyDescent="0.25"/>
    <row r="2026" ht="270" customHeight="1" x14ac:dyDescent="0.25"/>
    <row r="2027" ht="270" customHeight="1" x14ac:dyDescent="0.25"/>
    <row r="2028" ht="270" customHeight="1" x14ac:dyDescent="0.25"/>
    <row r="2029" ht="270" customHeight="1" x14ac:dyDescent="0.25"/>
    <row r="2030" ht="270" customHeight="1" x14ac:dyDescent="0.25"/>
    <row r="2031" ht="270" customHeight="1" x14ac:dyDescent="0.25"/>
    <row r="2032" ht="270" customHeight="1" x14ac:dyDescent="0.25"/>
    <row r="2033" ht="270" customHeight="1" x14ac:dyDescent="0.25"/>
    <row r="2034" ht="270" customHeight="1" x14ac:dyDescent="0.25"/>
    <row r="2035" ht="270" customHeight="1" x14ac:dyDescent="0.25"/>
    <row r="2036" ht="270" customHeight="1" x14ac:dyDescent="0.25"/>
    <row r="2037" ht="270" customHeight="1" x14ac:dyDescent="0.25"/>
    <row r="2038" ht="270" customHeight="1" x14ac:dyDescent="0.25"/>
    <row r="2039" ht="270" customHeight="1" x14ac:dyDescent="0.25"/>
    <row r="2040" ht="270" customHeight="1" x14ac:dyDescent="0.25"/>
    <row r="2041" ht="270" customHeight="1" x14ac:dyDescent="0.25"/>
    <row r="2042" ht="270" customHeight="1" x14ac:dyDescent="0.25"/>
    <row r="2043" ht="270" customHeight="1" x14ac:dyDescent="0.25"/>
    <row r="2044" ht="270" customHeight="1" x14ac:dyDescent="0.25"/>
    <row r="2045" ht="270" customHeight="1" x14ac:dyDescent="0.25"/>
    <row r="2046" ht="270" customHeight="1" x14ac:dyDescent="0.25"/>
    <row r="2047" ht="270" customHeight="1" x14ac:dyDescent="0.25"/>
    <row r="2048" ht="270" customHeight="1" x14ac:dyDescent="0.25"/>
    <row r="2049" ht="270" customHeight="1" x14ac:dyDescent="0.25"/>
    <row r="2050" ht="270" customHeight="1" x14ac:dyDescent="0.25"/>
    <row r="2051" ht="270" customHeight="1" x14ac:dyDescent="0.25"/>
    <row r="2052" ht="270" customHeight="1" x14ac:dyDescent="0.25"/>
    <row r="2053" ht="270" customHeight="1" x14ac:dyDescent="0.25"/>
    <row r="2054" ht="270" customHeight="1" x14ac:dyDescent="0.25"/>
    <row r="2055" ht="270" customHeight="1" x14ac:dyDescent="0.25"/>
    <row r="2056" ht="270" customHeight="1" x14ac:dyDescent="0.25"/>
    <row r="2057" ht="270" customHeight="1" x14ac:dyDescent="0.25"/>
    <row r="2058" ht="270" customHeight="1" x14ac:dyDescent="0.25"/>
    <row r="2059" ht="270" customHeight="1" x14ac:dyDescent="0.25"/>
    <row r="2060" ht="270" customHeight="1" x14ac:dyDescent="0.25"/>
    <row r="2061" ht="270" customHeight="1" x14ac:dyDescent="0.25"/>
    <row r="2062" ht="270" customHeight="1" x14ac:dyDescent="0.25"/>
    <row r="2063" ht="270" customHeight="1" x14ac:dyDescent="0.25"/>
    <row r="2064" ht="270" customHeight="1" x14ac:dyDescent="0.25"/>
    <row r="2065" ht="270" customHeight="1" x14ac:dyDescent="0.25"/>
    <row r="2066" ht="270" customHeight="1" x14ac:dyDescent="0.25"/>
    <row r="2067" ht="270" customHeight="1" x14ac:dyDescent="0.25"/>
    <row r="2068" ht="270" customHeight="1" x14ac:dyDescent="0.25"/>
    <row r="2069" ht="270" customHeight="1" x14ac:dyDescent="0.25"/>
    <row r="2070" ht="270" customHeight="1" x14ac:dyDescent="0.25"/>
    <row r="2071" ht="270" customHeight="1" x14ac:dyDescent="0.25"/>
    <row r="2072" ht="270" customHeight="1" x14ac:dyDescent="0.25"/>
    <row r="2073" ht="270" customHeight="1" x14ac:dyDescent="0.25"/>
    <row r="2074" ht="270" customHeight="1" x14ac:dyDescent="0.25"/>
    <row r="2075" ht="270" customHeight="1" x14ac:dyDescent="0.25"/>
    <row r="2076" ht="270" customHeight="1" x14ac:dyDescent="0.25"/>
    <row r="2077" ht="270" customHeight="1" x14ac:dyDescent="0.25"/>
    <row r="2078" ht="270" customHeight="1" x14ac:dyDescent="0.25"/>
    <row r="2079" ht="270" customHeight="1" x14ac:dyDescent="0.25"/>
    <row r="2080" ht="270" customHeight="1" x14ac:dyDescent="0.25"/>
    <row r="2081" ht="270" customHeight="1" x14ac:dyDescent="0.25"/>
    <row r="2082" ht="270" customHeight="1" x14ac:dyDescent="0.25"/>
    <row r="2083" ht="270" customHeight="1" x14ac:dyDescent="0.25"/>
    <row r="2084" ht="270" customHeight="1" x14ac:dyDescent="0.25"/>
    <row r="2085" ht="270" customHeight="1" x14ac:dyDescent="0.25"/>
    <row r="2086" ht="270" customHeight="1" x14ac:dyDescent="0.25"/>
    <row r="2087" ht="270" customHeight="1" x14ac:dyDescent="0.25"/>
    <row r="2088" ht="270" customHeight="1" x14ac:dyDescent="0.25"/>
    <row r="2089" ht="270" customHeight="1" x14ac:dyDescent="0.25"/>
    <row r="2090" ht="270" customHeight="1" x14ac:dyDescent="0.25"/>
    <row r="2091" ht="270" customHeight="1" x14ac:dyDescent="0.25"/>
    <row r="2092" ht="270" customHeight="1" x14ac:dyDescent="0.25"/>
    <row r="2093" ht="270" customHeight="1" x14ac:dyDescent="0.25"/>
    <row r="2094" ht="270" customHeight="1" x14ac:dyDescent="0.25"/>
    <row r="2095" ht="270" customHeight="1" x14ac:dyDescent="0.25"/>
    <row r="2096" ht="270" customHeight="1" x14ac:dyDescent="0.25"/>
    <row r="2097" ht="270" customHeight="1" x14ac:dyDescent="0.25"/>
    <row r="2098" ht="270" customHeight="1" x14ac:dyDescent="0.25"/>
    <row r="2099" ht="270" customHeight="1" x14ac:dyDescent="0.25"/>
    <row r="2100" ht="270" customHeight="1" x14ac:dyDescent="0.25"/>
    <row r="2101" ht="270" customHeight="1" x14ac:dyDescent="0.25"/>
    <row r="2102" ht="270" customHeight="1" x14ac:dyDescent="0.25"/>
    <row r="2103" ht="270" customHeight="1" x14ac:dyDescent="0.25"/>
    <row r="2104" ht="270" customHeight="1" x14ac:dyDescent="0.25"/>
    <row r="2105" ht="270" customHeight="1" x14ac:dyDescent="0.25"/>
    <row r="2106" ht="270" customHeight="1" x14ac:dyDescent="0.25"/>
    <row r="2107" ht="270" customHeight="1" x14ac:dyDescent="0.25"/>
    <row r="2108" ht="270" customHeight="1" x14ac:dyDescent="0.25"/>
    <row r="2109" ht="270" customHeight="1" x14ac:dyDescent="0.25"/>
    <row r="2110" ht="270" customHeight="1" x14ac:dyDescent="0.25"/>
    <row r="2111" ht="270" customHeight="1" x14ac:dyDescent="0.25"/>
    <row r="2112" ht="270" customHeight="1" x14ac:dyDescent="0.25"/>
    <row r="2113" ht="270" customHeight="1" x14ac:dyDescent="0.25"/>
    <row r="2114" ht="270" customHeight="1" x14ac:dyDescent="0.25"/>
    <row r="2115" ht="270" customHeight="1" x14ac:dyDescent="0.25"/>
    <row r="2116" ht="270" customHeight="1" x14ac:dyDescent="0.25"/>
    <row r="2117" ht="270" customHeight="1" x14ac:dyDescent="0.25"/>
    <row r="2118" ht="270" customHeight="1" x14ac:dyDescent="0.25"/>
    <row r="2119" ht="270" customHeight="1" x14ac:dyDescent="0.25"/>
    <row r="2120" ht="270" customHeight="1" x14ac:dyDescent="0.25"/>
    <row r="2121" ht="270" customHeight="1" x14ac:dyDescent="0.25"/>
    <row r="2122" ht="270" customHeight="1" x14ac:dyDescent="0.25"/>
    <row r="2123" ht="270" customHeight="1" x14ac:dyDescent="0.25"/>
    <row r="2124" ht="270" customHeight="1" x14ac:dyDescent="0.25"/>
    <row r="2125" ht="270" customHeight="1" x14ac:dyDescent="0.25"/>
    <row r="2126" ht="270" customHeight="1" x14ac:dyDescent="0.25"/>
    <row r="2127" ht="270" customHeight="1" x14ac:dyDescent="0.25"/>
    <row r="2128" ht="270" customHeight="1" x14ac:dyDescent="0.25"/>
    <row r="2129" ht="270" customHeight="1" x14ac:dyDescent="0.25"/>
    <row r="2130" ht="270" customHeight="1" x14ac:dyDescent="0.25"/>
    <row r="2131" ht="270" customHeight="1" x14ac:dyDescent="0.25"/>
    <row r="2132" ht="270" customHeight="1" x14ac:dyDescent="0.25"/>
    <row r="2133" ht="270" customHeight="1" x14ac:dyDescent="0.25"/>
    <row r="2134" ht="270" customHeight="1" x14ac:dyDescent="0.25"/>
    <row r="2135" ht="270" customHeight="1" x14ac:dyDescent="0.25"/>
    <row r="2136" ht="270" customHeight="1" x14ac:dyDescent="0.25"/>
    <row r="2137" ht="270" customHeight="1" x14ac:dyDescent="0.25"/>
    <row r="2138" ht="270" customHeight="1" x14ac:dyDescent="0.25"/>
    <row r="2139" ht="270" customHeight="1" x14ac:dyDescent="0.25"/>
    <row r="2140" ht="270" customHeight="1" x14ac:dyDescent="0.25"/>
    <row r="2141" ht="270" customHeight="1" x14ac:dyDescent="0.25"/>
    <row r="2142" ht="270" customHeight="1" x14ac:dyDescent="0.25"/>
    <row r="2143" ht="270" customHeight="1" x14ac:dyDescent="0.25"/>
    <row r="2144" ht="270" customHeight="1" x14ac:dyDescent="0.25"/>
    <row r="2145" ht="270" customHeight="1" x14ac:dyDescent="0.25"/>
    <row r="2146" ht="270" customHeight="1" x14ac:dyDescent="0.25"/>
    <row r="2147" ht="270" customHeight="1" x14ac:dyDescent="0.25"/>
    <row r="2148" ht="270" customHeight="1" x14ac:dyDescent="0.25"/>
    <row r="2149" ht="270" customHeight="1" x14ac:dyDescent="0.25"/>
    <row r="2150" ht="270" customHeight="1" x14ac:dyDescent="0.25"/>
    <row r="2151" ht="270" customHeight="1" x14ac:dyDescent="0.25"/>
    <row r="2152" ht="270" customHeight="1" x14ac:dyDescent="0.25"/>
    <row r="2153" ht="270" customHeight="1" x14ac:dyDescent="0.25"/>
    <row r="2154" ht="270" customHeight="1" x14ac:dyDescent="0.25"/>
    <row r="2155" ht="270" customHeight="1" x14ac:dyDescent="0.25"/>
    <row r="2156" ht="270" customHeight="1" x14ac:dyDescent="0.25"/>
    <row r="2157" ht="270" customHeight="1" x14ac:dyDescent="0.25"/>
    <row r="2158" ht="270" customHeight="1" x14ac:dyDescent="0.25"/>
    <row r="2159" ht="270" customHeight="1" x14ac:dyDescent="0.25"/>
    <row r="2160" ht="270" customHeight="1" x14ac:dyDescent="0.25"/>
    <row r="2161" ht="270" customHeight="1" x14ac:dyDescent="0.25"/>
    <row r="2162" ht="270" customHeight="1" x14ac:dyDescent="0.25"/>
    <row r="2163" ht="270" customHeight="1" x14ac:dyDescent="0.25"/>
    <row r="2164" ht="270" customHeight="1" x14ac:dyDescent="0.25"/>
    <row r="2165" ht="270" customHeight="1" x14ac:dyDescent="0.25"/>
    <row r="2166" ht="270" customHeight="1" x14ac:dyDescent="0.25"/>
    <row r="2167" ht="270" customHeight="1" x14ac:dyDescent="0.25"/>
    <row r="2168" ht="270" customHeight="1" x14ac:dyDescent="0.25"/>
    <row r="2169" ht="270" customHeight="1" x14ac:dyDescent="0.25"/>
    <row r="2170" ht="270" customHeight="1" x14ac:dyDescent="0.25"/>
    <row r="2171" ht="270" customHeight="1" x14ac:dyDescent="0.25"/>
    <row r="2172" ht="270" customHeight="1" x14ac:dyDescent="0.25"/>
    <row r="2173" ht="270" customHeight="1" x14ac:dyDescent="0.25"/>
    <row r="2174" ht="270" customHeight="1" x14ac:dyDescent="0.25"/>
    <row r="2175" ht="270" customHeight="1" x14ac:dyDescent="0.25"/>
    <row r="2176" ht="270" customHeight="1" x14ac:dyDescent="0.25"/>
    <row r="2177" ht="270" customHeight="1" x14ac:dyDescent="0.25"/>
    <row r="2178" ht="270" customHeight="1" x14ac:dyDescent="0.25"/>
    <row r="2179" ht="270" customHeight="1" x14ac:dyDescent="0.25"/>
    <row r="2180" ht="270" customHeight="1" x14ac:dyDescent="0.25"/>
    <row r="2181" ht="270" customHeight="1" x14ac:dyDescent="0.25"/>
    <row r="2182" ht="270" customHeight="1" x14ac:dyDescent="0.25"/>
    <row r="2183" ht="270" customHeight="1" x14ac:dyDescent="0.25"/>
    <row r="2184" ht="270" customHeight="1" x14ac:dyDescent="0.25"/>
    <row r="2185" ht="270" customHeight="1" x14ac:dyDescent="0.25"/>
    <row r="2186" ht="270" customHeight="1" x14ac:dyDescent="0.25"/>
    <row r="2187" ht="270" customHeight="1" x14ac:dyDescent="0.25"/>
    <row r="2188" ht="270" customHeight="1" x14ac:dyDescent="0.25"/>
    <row r="2189" ht="270" customHeight="1" x14ac:dyDescent="0.25"/>
    <row r="2190" ht="270" customHeight="1" x14ac:dyDescent="0.25"/>
    <row r="2191" ht="270" customHeight="1" x14ac:dyDescent="0.25"/>
    <row r="2192" ht="270" customHeight="1" x14ac:dyDescent="0.25"/>
    <row r="2193" ht="270" customHeight="1" x14ac:dyDescent="0.25"/>
    <row r="2194" ht="270" customHeight="1" x14ac:dyDescent="0.25"/>
    <row r="2195" ht="270" customHeight="1" x14ac:dyDescent="0.25"/>
    <row r="2196" ht="270" customHeight="1" x14ac:dyDescent="0.25"/>
    <row r="2197" ht="270" customHeight="1" x14ac:dyDescent="0.25"/>
    <row r="2198" ht="270" customHeight="1" x14ac:dyDescent="0.25"/>
    <row r="2199" ht="270" customHeight="1" x14ac:dyDescent="0.25"/>
    <row r="2200" ht="270" customHeight="1" x14ac:dyDescent="0.25"/>
    <row r="2201" ht="270" customHeight="1" x14ac:dyDescent="0.25"/>
    <row r="2202" ht="270" customHeight="1" x14ac:dyDescent="0.25"/>
    <row r="2203" ht="270" customHeight="1" x14ac:dyDescent="0.25"/>
    <row r="2204" ht="270" customHeight="1" x14ac:dyDescent="0.25"/>
    <row r="2205" ht="270" customHeight="1" x14ac:dyDescent="0.25"/>
    <row r="2206" ht="270" customHeight="1" x14ac:dyDescent="0.25"/>
    <row r="2207" ht="270" customHeight="1" x14ac:dyDescent="0.25"/>
    <row r="2208" ht="270" customHeight="1" x14ac:dyDescent="0.25"/>
    <row r="2209" ht="270" customHeight="1" x14ac:dyDescent="0.25"/>
    <row r="2210" ht="270" customHeight="1" x14ac:dyDescent="0.25"/>
    <row r="2211" ht="270" customHeight="1" x14ac:dyDescent="0.25"/>
    <row r="2212" ht="270" customHeight="1" x14ac:dyDescent="0.25"/>
    <row r="2213" ht="270" customHeight="1" x14ac:dyDescent="0.25"/>
    <row r="2214" ht="270" customHeight="1" x14ac:dyDescent="0.25"/>
    <row r="2215" ht="270" customHeight="1" x14ac:dyDescent="0.25"/>
    <row r="2216" ht="270" customHeight="1" x14ac:dyDescent="0.25"/>
    <row r="2217" ht="270" customHeight="1" x14ac:dyDescent="0.25"/>
    <row r="2218" ht="270" customHeight="1" x14ac:dyDescent="0.25"/>
    <row r="2219" ht="270" customHeight="1" x14ac:dyDescent="0.25"/>
    <row r="2220" ht="270" customHeight="1" x14ac:dyDescent="0.25"/>
    <row r="2221" ht="270" customHeight="1" x14ac:dyDescent="0.25"/>
    <row r="2222" ht="270" customHeight="1" x14ac:dyDescent="0.25"/>
    <row r="2223" ht="270" customHeight="1" x14ac:dyDescent="0.25"/>
    <row r="2224" ht="270" customHeight="1" x14ac:dyDescent="0.25"/>
    <row r="2225" ht="270" customHeight="1" x14ac:dyDescent="0.25"/>
    <row r="2226" ht="270" customHeight="1" x14ac:dyDescent="0.25"/>
    <row r="2227" ht="270" customHeight="1" x14ac:dyDescent="0.25"/>
    <row r="2228" ht="270" customHeight="1" x14ac:dyDescent="0.25"/>
    <row r="2229" ht="270" customHeight="1" x14ac:dyDescent="0.25"/>
    <row r="2230" ht="270" customHeight="1" x14ac:dyDescent="0.25"/>
    <row r="2231" ht="270" customHeight="1" x14ac:dyDescent="0.25"/>
    <row r="2232" ht="270" customHeight="1" x14ac:dyDescent="0.25"/>
    <row r="2233" ht="270" customHeight="1" x14ac:dyDescent="0.25"/>
    <row r="2234" ht="270" customHeight="1" x14ac:dyDescent="0.25"/>
    <row r="2235" ht="270" customHeight="1" x14ac:dyDescent="0.25"/>
    <row r="2236" ht="270" customHeight="1" x14ac:dyDescent="0.25"/>
    <row r="2237" ht="270" customHeight="1" x14ac:dyDescent="0.25"/>
    <row r="2238" ht="270" customHeight="1" x14ac:dyDescent="0.25"/>
    <row r="2239" ht="270" customHeight="1" x14ac:dyDescent="0.25"/>
    <row r="2240" ht="270" customHeight="1" x14ac:dyDescent="0.25"/>
    <row r="2241" ht="270" customHeight="1" x14ac:dyDescent="0.25"/>
    <row r="2242" ht="270" customHeight="1" x14ac:dyDescent="0.25"/>
    <row r="2243" ht="270" customHeight="1" x14ac:dyDescent="0.25"/>
    <row r="2244" ht="270" customHeight="1" x14ac:dyDescent="0.25"/>
    <row r="2245" ht="270" customHeight="1" x14ac:dyDescent="0.25"/>
    <row r="2246" ht="270" customHeight="1" x14ac:dyDescent="0.25"/>
    <row r="2247" ht="270" customHeight="1" x14ac:dyDescent="0.25"/>
    <row r="2248" ht="270" customHeight="1" x14ac:dyDescent="0.25"/>
    <row r="2249" ht="270" customHeight="1" x14ac:dyDescent="0.25"/>
    <row r="2250" ht="270" customHeight="1" x14ac:dyDescent="0.25"/>
    <row r="2251" ht="270" customHeight="1" x14ac:dyDescent="0.25"/>
    <row r="2252" ht="270" customHeight="1" x14ac:dyDescent="0.25"/>
    <row r="2253" ht="270" customHeight="1" x14ac:dyDescent="0.25"/>
    <row r="2254" ht="270" customHeight="1" x14ac:dyDescent="0.25"/>
    <row r="2255" ht="270" customHeight="1" x14ac:dyDescent="0.25"/>
    <row r="2256" ht="270" customHeight="1" x14ac:dyDescent="0.25"/>
    <row r="2257" ht="270" customHeight="1" x14ac:dyDescent="0.25"/>
    <row r="2258" ht="270" customHeight="1" x14ac:dyDescent="0.25"/>
    <row r="2259" ht="270" customHeight="1" x14ac:dyDescent="0.25"/>
    <row r="2260" ht="270" customHeight="1" x14ac:dyDescent="0.25"/>
    <row r="2261" ht="270" customHeight="1" x14ac:dyDescent="0.25"/>
    <row r="2262" ht="270" customHeight="1" x14ac:dyDescent="0.25"/>
    <row r="2263" ht="270" customHeight="1" x14ac:dyDescent="0.25"/>
    <row r="2264" ht="270" customHeight="1" x14ac:dyDescent="0.25"/>
    <row r="2265" ht="270" customHeight="1" x14ac:dyDescent="0.25"/>
    <row r="2266" ht="270" customHeight="1" x14ac:dyDescent="0.25"/>
    <row r="2267" ht="270" customHeight="1" x14ac:dyDescent="0.25"/>
    <row r="2268" ht="270" customHeight="1" x14ac:dyDescent="0.25"/>
    <row r="2269" ht="270" customHeight="1" x14ac:dyDescent="0.25"/>
    <row r="2270" ht="270" customHeight="1" x14ac:dyDescent="0.25"/>
    <row r="2271" ht="270" customHeight="1" x14ac:dyDescent="0.25"/>
    <row r="2272" ht="270" customHeight="1" x14ac:dyDescent="0.25"/>
    <row r="2273" ht="270" customHeight="1" x14ac:dyDescent="0.25"/>
    <row r="2274" ht="270" customHeight="1" x14ac:dyDescent="0.25"/>
    <row r="2275" ht="270" customHeight="1" x14ac:dyDescent="0.25"/>
    <row r="2276" ht="270" customHeight="1" x14ac:dyDescent="0.25"/>
    <row r="2277" ht="270" customHeight="1" x14ac:dyDescent="0.25"/>
    <row r="2278" ht="270" customHeight="1" x14ac:dyDescent="0.25"/>
    <row r="2279" ht="270" customHeight="1" x14ac:dyDescent="0.25"/>
    <row r="2280" ht="270" customHeight="1" x14ac:dyDescent="0.25"/>
    <row r="2281" ht="270" customHeight="1" x14ac:dyDescent="0.25"/>
    <row r="2282" ht="270" customHeight="1" x14ac:dyDescent="0.25"/>
    <row r="2283" ht="270" customHeight="1" x14ac:dyDescent="0.25"/>
    <row r="2284" ht="270" customHeight="1" x14ac:dyDescent="0.25"/>
    <row r="2285" ht="270" customHeight="1" x14ac:dyDescent="0.25"/>
    <row r="2286" ht="270" customHeight="1" x14ac:dyDescent="0.25"/>
    <row r="2287" ht="270" customHeight="1" x14ac:dyDescent="0.25"/>
    <row r="2288" ht="270" customHeight="1" x14ac:dyDescent="0.25"/>
    <row r="2289" ht="270" customHeight="1" x14ac:dyDescent="0.25"/>
    <row r="2290" ht="270" customHeight="1" x14ac:dyDescent="0.25"/>
    <row r="2291" ht="270" customHeight="1" x14ac:dyDescent="0.25"/>
    <row r="2292" ht="270" customHeight="1" x14ac:dyDescent="0.25"/>
    <row r="2293" ht="270" customHeight="1" x14ac:dyDescent="0.25"/>
    <row r="2294" ht="270" customHeight="1" x14ac:dyDescent="0.25"/>
    <row r="2295" ht="270" customHeight="1" x14ac:dyDescent="0.25"/>
    <row r="2296" ht="270" customHeight="1" x14ac:dyDescent="0.25"/>
    <row r="2297" ht="270" customHeight="1" x14ac:dyDescent="0.25"/>
    <row r="2298" ht="270" customHeight="1" x14ac:dyDescent="0.25"/>
    <row r="2299" ht="270" customHeight="1" x14ac:dyDescent="0.25"/>
    <row r="2300" ht="270" customHeight="1" x14ac:dyDescent="0.25"/>
    <row r="2301" ht="270" customHeight="1" x14ac:dyDescent="0.25"/>
    <row r="2302" ht="270" customHeight="1" x14ac:dyDescent="0.25"/>
    <row r="2303" ht="270" customHeight="1" x14ac:dyDescent="0.25"/>
    <row r="2304" ht="270" customHeight="1" x14ac:dyDescent="0.25"/>
    <row r="2305" ht="270" customHeight="1" x14ac:dyDescent="0.25"/>
    <row r="2306" ht="270" customHeight="1" x14ac:dyDescent="0.25"/>
    <row r="2307" ht="270" customHeight="1" x14ac:dyDescent="0.25"/>
    <row r="2308" ht="270" customHeight="1" x14ac:dyDescent="0.25"/>
    <row r="2309" ht="270" customHeight="1" x14ac:dyDescent="0.25"/>
    <row r="2310" ht="270" customHeight="1" x14ac:dyDescent="0.25"/>
    <row r="2311" ht="270" customHeight="1" x14ac:dyDescent="0.25"/>
    <row r="2312" ht="270" customHeight="1" x14ac:dyDescent="0.25"/>
    <row r="2313" ht="270" customHeight="1" x14ac:dyDescent="0.25"/>
    <row r="2314" ht="270" customHeight="1" x14ac:dyDescent="0.25"/>
    <row r="2315" ht="270" customHeight="1" x14ac:dyDescent="0.25"/>
    <row r="2316" ht="270" customHeight="1" x14ac:dyDescent="0.25"/>
    <row r="2317" ht="270" customHeight="1" x14ac:dyDescent="0.25"/>
    <row r="2318" ht="270" customHeight="1" x14ac:dyDescent="0.25"/>
    <row r="2319" ht="270" customHeight="1" x14ac:dyDescent="0.25"/>
    <row r="2320" ht="270" customHeight="1" x14ac:dyDescent="0.25"/>
    <row r="2321" ht="270" customHeight="1" x14ac:dyDescent="0.25"/>
    <row r="2322" ht="270" customHeight="1" x14ac:dyDescent="0.25"/>
    <row r="2323" ht="270" customHeight="1" x14ac:dyDescent="0.25"/>
    <row r="2324" ht="270" customHeight="1" x14ac:dyDescent="0.25"/>
    <row r="2325" ht="270" customHeight="1" x14ac:dyDescent="0.25"/>
    <row r="2326" ht="270" customHeight="1" x14ac:dyDescent="0.25"/>
    <row r="2327" ht="270" customHeight="1" x14ac:dyDescent="0.25"/>
    <row r="2328" ht="270" customHeight="1" x14ac:dyDescent="0.25"/>
    <row r="2329" ht="270" customHeight="1" x14ac:dyDescent="0.25"/>
    <row r="2330" ht="270" customHeight="1" x14ac:dyDescent="0.25"/>
    <row r="2331" ht="270" customHeight="1" x14ac:dyDescent="0.25"/>
    <row r="2332" ht="270" customHeight="1" x14ac:dyDescent="0.25"/>
    <row r="2333" ht="270" customHeight="1" x14ac:dyDescent="0.25"/>
    <row r="2334" ht="270" customHeight="1" x14ac:dyDescent="0.25"/>
    <row r="2335" ht="270" customHeight="1" x14ac:dyDescent="0.25"/>
    <row r="2336" ht="270" customHeight="1" x14ac:dyDescent="0.25"/>
    <row r="2337" ht="270" customHeight="1" x14ac:dyDescent="0.25"/>
    <row r="2338" ht="270" customHeight="1" x14ac:dyDescent="0.25"/>
    <row r="2339" ht="270" customHeight="1" x14ac:dyDescent="0.25"/>
    <row r="2340" ht="270" customHeight="1" x14ac:dyDescent="0.25"/>
    <row r="2341" ht="270" customHeight="1" x14ac:dyDescent="0.25"/>
    <row r="2342" ht="270" customHeight="1" x14ac:dyDescent="0.25"/>
    <row r="2343" ht="270" customHeight="1" x14ac:dyDescent="0.25"/>
    <row r="2344" ht="270" customHeight="1" x14ac:dyDescent="0.25"/>
    <row r="2345" ht="270" customHeight="1" x14ac:dyDescent="0.25"/>
    <row r="2346" ht="270" customHeight="1" x14ac:dyDescent="0.25"/>
    <row r="2347" ht="270" customHeight="1" x14ac:dyDescent="0.25"/>
    <row r="2348" ht="270" customHeight="1" x14ac:dyDescent="0.25"/>
    <row r="2349" ht="270" customHeight="1" x14ac:dyDescent="0.25"/>
    <row r="2350" ht="270" customHeight="1" x14ac:dyDescent="0.25"/>
    <row r="2351" ht="270" customHeight="1" x14ac:dyDescent="0.25"/>
    <row r="2352" ht="270" customHeight="1" x14ac:dyDescent="0.25"/>
    <row r="2353" ht="270" customHeight="1" x14ac:dyDescent="0.25"/>
    <row r="2354" ht="270" customHeight="1" x14ac:dyDescent="0.25"/>
    <row r="2355" ht="270" customHeight="1" x14ac:dyDescent="0.25"/>
    <row r="2356" ht="270" customHeight="1" x14ac:dyDescent="0.25"/>
    <row r="2357" ht="270" customHeight="1" x14ac:dyDescent="0.25"/>
    <row r="2358" ht="270" customHeight="1" x14ac:dyDescent="0.25"/>
    <row r="2359" ht="270" customHeight="1" x14ac:dyDescent="0.25"/>
    <row r="2360" ht="270" customHeight="1" x14ac:dyDescent="0.25"/>
    <row r="2361" ht="270" customHeight="1" x14ac:dyDescent="0.25"/>
    <row r="2362" ht="270" customHeight="1" x14ac:dyDescent="0.25"/>
    <row r="2363" ht="270" customHeight="1" x14ac:dyDescent="0.25"/>
    <row r="2364" ht="270" customHeight="1" x14ac:dyDescent="0.25"/>
    <row r="2365" ht="270" customHeight="1" x14ac:dyDescent="0.25"/>
    <row r="2366" ht="270" customHeight="1" x14ac:dyDescent="0.25"/>
    <row r="2367" ht="270" customHeight="1" x14ac:dyDescent="0.25"/>
    <row r="2368" ht="270" customHeight="1" x14ac:dyDescent="0.25"/>
    <row r="2369" ht="270" customHeight="1" x14ac:dyDescent="0.25"/>
    <row r="2370" ht="270" customHeight="1" x14ac:dyDescent="0.25"/>
    <row r="2371" ht="270" customHeight="1" x14ac:dyDescent="0.25"/>
    <row r="2372" ht="270" customHeight="1" x14ac:dyDescent="0.25"/>
    <row r="2373" ht="270" customHeight="1" x14ac:dyDescent="0.25"/>
    <row r="2374" ht="270" customHeight="1" x14ac:dyDescent="0.25"/>
    <row r="2375" ht="270" customHeight="1" x14ac:dyDescent="0.25"/>
    <row r="2376" ht="270" customHeight="1" x14ac:dyDescent="0.25"/>
    <row r="2377" ht="270" customHeight="1" x14ac:dyDescent="0.25"/>
    <row r="2378" ht="270" customHeight="1" x14ac:dyDescent="0.25"/>
    <row r="2379" ht="270" customHeight="1" x14ac:dyDescent="0.25"/>
    <row r="2380" ht="270" customHeight="1" x14ac:dyDescent="0.25"/>
    <row r="2381" ht="270" customHeight="1" x14ac:dyDescent="0.25"/>
    <row r="2382" ht="270" customHeight="1" x14ac:dyDescent="0.25"/>
    <row r="2383" ht="270" customHeight="1" x14ac:dyDescent="0.25"/>
    <row r="2384" ht="270" customHeight="1" x14ac:dyDescent="0.25"/>
    <row r="2385" ht="270" customHeight="1" x14ac:dyDescent="0.25"/>
    <row r="2386" ht="270" customHeight="1" x14ac:dyDescent="0.25"/>
    <row r="2387" ht="270" customHeight="1" x14ac:dyDescent="0.25"/>
    <row r="2388" ht="270" customHeight="1" x14ac:dyDescent="0.25"/>
    <row r="2389" ht="270" customHeight="1" x14ac:dyDescent="0.25"/>
    <row r="2390" ht="270" customHeight="1" x14ac:dyDescent="0.25"/>
    <row r="2391" ht="270" customHeight="1" x14ac:dyDescent="0.25"/>
    <row r="2392" ht="270" customHeight="1" x14ac:dyDescent="0.25"/>
    <row r="2393" ht="270" customHeight="1" x14ac:dyDescent="0.25"/>
    <row r="2394" ht="270" customHeight="1" x14ac:dyDescent="0.25"/>
    <row r="2395" ht="270" customHeight="1" x14ac:dyDescent="0.25"/>
    <row r="2396" ht="270" customHeight="1" x14ac:dyDescent="0.25"/>
    <row r="2397" ht="270" customHeight="1" x14ac:dyDescent="0.25"/>
    <row r="2398" ht="270" customHeight="1" x14ac:dyDescent="0.25"/>
    <row r="2399" ht="270" customHeight="1" x14ac:dyDescent="0.25"/>
    <row r="2400" ht="270" customHeight="1" x14ac:dyDescent="0.25"/>
    <row r="2401" ht="270" customHeight="1" x14ac:dyDescent="0.25"/>
    <row r="2402" ht="270" customHeight="1" x14ac:dyDescent="0.25"/>
    <row r="2403" ht="270" customHeight="1" x14ac:dyDescent="0.25"/>
    <row r="2404" ht="270" customHeight="1" x14ac:dyDescent="0.25"/>
    <row r="2405" ht="270" customHeight="1" x14ac:dyDescent="0.25"/>
    <row r="2406" ht="270" customHeight="1" x14ac:dyDescent="0.25"/>
    <row r="2407" ht="270" customHeight="1" x14ac:dyDescent="0.25"/>
    <row r="2408" ht="270" customHeight="1" x14ac:dyDescent="0.25"/>
    <row r="2409" ht="270" customHeight="1" x14ac:dyDescent="0.25"/>
    <row r="2410" ht="270" customHeight="1" x14ac:dyDescent="0.25"/>
    <row r="2411" ht="270" customHeight="1" x14ac:dyDescent="0.25"/>
    <row r="2412" ht="270" customHeight="1" x14ac:dyDescent="0.25"/>
    <row r="2413" ht="270" customHeight="1" x14ac:dyDescent="0.25"/>
    <row r="2414" ht="270" customHeight="1" x14ac:dyDescent="0.25"/>
    <row r="2415" ht="270" customHeight="1" x14ac:dyDescent="0.25"/>
    <row r="2416" ht="270" customHeight="1" x14ac:dyDescent="0.25"/>
    <row r="2417" ht="270" customHeight="1" x14ac:dyDescent="0.25"/>
    <row r="2418" ht="270" customHeight="1" x14ac:dyDescent="0.25"/>
    <row r="2419" ht="270" customHeight="1" x14ac:dyDescent="0.25"/>
    <row r="2420" ht="270" customHeight="1" x14ac:dyDescent="0.25"/>
    <row r="2421" ht="270" customHeight="1" x14ac:dyDescent="0.25"/>
    <row r="2422" ht="270" customHeight="1" x14ac:dyDescent="0.25"/>
    <row r="2423" ht="270" customHeight="1" x14ac:dyDescent="0.25"/>
    <row r="2424" ht="270" customHeight="1" x14ac:dyDescent="0.25"/>
    <row r="2425" ht="270" customHeight="1" x14ac:dyDescent="0.25"/>
    <row r="2426" ht="270" customHeight="1" x14ac:dyDescent="0.25"/>
    <row r="2427" ht="270" customHeight="1" x14ac:dyDescent="0.25"/>
    <row r="2428" ht="270" customHeight="1" x14ac:dyDescent="0.25"/>
    <row r="2429" ht="270" customHeight="1" x14ac:dyDescent="0.25"/>
    <row r="2430" ht="270" customHeight="1" x14ac:dyDescent="0.25"/>
    <row r="2431" ht="270" customHeight="1" x14ac:dyDescent="0.25"/>
    <row r="2432" ht="270" customHeight="1" x14ac:dyDescent="0.25"/>
    <row r="2433" ht="270" customHeight="1" x14ac:dyDescent="0.25"/>
    <row r="2434" ht="270" customHeight="1" x14ac:dyDescent="0.25"/>
    <row r="2435" ht="270" customHeight="1" x14ac:dyDescent="0.25"/>
    <row r="2436" ht="270" customHeight="1" x14ac:dyDescent="0.25"/>
    <row r="2437" ht="270" customHeight="1" x14ac:dyDescent="0.25"/>
    <row r="2438" ht="270" customHeight="1" x14ac:dyDescent="0.25"/>
    <row r="2439" ht="270" customHeight="1" x14ac:dyDescent="0.25"/>
    <row r="2440" ht="270" customHeight="1" x14ac:dyDescent="0.25"/>
    <row r="2441" ht="270" customHeight="1" x14ac:dyDescent="0.25"/>
    <row r="2442" ht="270" customHeight="1" x14ac:dyDescent="0.25"/>
    <row r="2443" ht="270" customHeight="1" x14ac:dyDescent="0.25"/>
    <row r="2444" ht="270" customHeight="1" x14ac:dyDescent="0.25"/>
    <row r="2445" ht="270" customHeight="1" x14ac:dyDescent="0.25"/>
    <row r="2446" ht="270" customHeight="1" x14ac:dyDescent="0.25"/>
    <row r="2447" ht="270" customHeight="1" x14ac:dyDescent="0.25"/>
    <row r="2448" ht="270" customHeight="1" x14ac:dyDescent="0.25"/>
    <row r="2449" ht="270" customHeight="1" x14ac:dyDescent="0.25"/>
    <row r="2450" ht="270" customHeight="1" x14ac:dyDescent="0.25"/>
    <row r="2451" ht="270" customHeight="1" x14ac:dyDescent="0.25"/>
    <row r="2452" ht="270" customHeight="1" x14ac:dyDescent="0.25"/>
    <row r="2453" ht="270" customHeight="1" x14ac:dyDescent="0.25"/>
    <row r="2454" ht="270" customHeight="1" x14ac:dyDescent="0.25"/>
    <row r="2455" ht="270" customHeight="1" x14ac:dyDescent="0.25"/>
    <row r="2456" ht="270" customHeight="1" x14ac:dyDescent="0.25"/>
    <row r="2457" ht="270" customHeight="1" x14ac:dyDescent="0.25"/>
    <row r="2458" ht="270" customHeight="1" x14ac:dyDescent="0.25"/>
    <row r="2459" ht="270" customHeight="1" x14ac:dyDescent="0.25"/>
    <row r="2460" ht="270" customHeight="1" x14ac:dyDescent="0.25"/>
    <row r="2461" ht="270" customHeight="1" x14ac:dyDescent="0.25"/>
    <row r="2462" ht="270" customHeight="1" x14ac:dyDescent="0.25"/>
    <row r="2463" ht="270" customHeight="1" x14ac:dyDescent="0.25"/>
    <row r="2464" ht="270" customHeight="1" x14ac:dyDescent="0.25"/>
    <row r="2465" ht="270" customHeight="1" x14ac:dyDescent="0.25"/>
    <row r="2466" ht="270" customHeight="1" x14ac:dyDescent="0.25"/>
    <row r="2467" ht="270" customHeight="1" x14ac:dyDescent="0.25"/>
    <row r="2468" ht="270" customHeight="1" x14ac:dyDescent="0.25"/>
    <row r="2469" ht="270" customHeight="1" x14ac:dyDescent="0.25"/>
    <row r="2470" ht="270" customHeight="1" x14ac:dyDescent="0.25"/>
    <row r="2471" ht="270" customHeight="1" x14ac:dyDescent="0.25"/>
    <row r="2472" ht="270" customHeight="1" x14ac:dyDescent="0.25"/>
    <row r="2473" ht="270" customHeight="1" x14ac:dyDescent="0.25"/>
    <row r="2474" ht="270" customHeight="1" x14ac:dyDescent="0.25"/>
    <row r="2475" ht="270" customHeight="1" x14ac:dyDescent="0.25"/>
    <row r="2476" ht="270" customHeight="1" x14ac:dyDescent="0.25"/>
    <row r="2477" ht="270" customHeight="1" x14ac:dyDescent="0.25"/>
    <row r="2478" ht="270" customHeight="1" x14ac:dyDescent="0.25"/>
    <row r="2479" ht="270" customHeight="1" x14ac:dyDescent="0.25"/>
    <row r="2480" ht="270" customHeight="1" x14ac:dyDescent="0.25"/>
    <row r="2481" ht="270" customHeight="1" x14ac:dyDescent="0.25"/>
    <row r="2482" ht="270" customHeight="1" x14ac:dyDescent="0.25"/>
    <row r="2483" ht="270" customHeight="1" x14ac:dyDescent="0.25"/>
    <row r="2484" ht="270" customHeight="1" x14ac:dyDescent="0.25"/>
    <row r="2485" ht="270" customHeight="1" x14ac:dyDescent="0.25"/>
    <row r="2486" ht="270" customHeight="1" x14ac:dyDescent="0.25"/>
    <row r="2487" ht="270" customHeight="1" x14ac:dyDescent="0.25"/>
    <row r="2488" ht="270" customHeight="1" x14ac:dyDescent="0.25"/>
    <row r="2489" ht="270" customHeight="1" x14ac:dyDescent="0.25"/>
    <row r="2490" ht="270" customHeight="1" x14ac:dyDescent="0.25"/>
    <row r="2491" ht="270" customHeight="1" x14ac:dyDescent="0.25"/>
    <row r="2492" ht="270" customHeight="1" x14ac:dyDescent="0.25"/>
    <row r="2493" ht="270" customHeight="1" x14ac:dyDescent="0.25"/>
    <row r="2494" ht="270" customHeight="1" x14ac:dyDescent="0.25"/>
    <row r="2495" ht="270" customHeight="1" x14ac:dyDescent="0.25"/>
    <row r="2496" ht="270" customHeight="1" x14ac:dyDescent="0.25"/>
    <row r="2497" ht="270" customHeight="1" x14ac:dyDescent="0.25"/>
    <row r="2498" ht="270" customHeight="1" x14ac:dyDescent="0.25"/>
    <row r="2499" ht="270" customHeight="1" x14ac:dyDescent="0.25"/>
    <row r="2500" ht="270" customHeight="1" x14ac:dyDescent="0.25"/>
    <row r="2501" ht="270" customHeight="1" x14ac:dyDescent="0.25"/>
    <row r="2502" ht="270" customHeight="1" x14ac:dyDescent="0.25"/>
    <row r="2503" ht="270" customHeight="1" x14ac:dyDescent="0.25"/>
    <row r="2504" ht="270" customHeight="1" x14ac:dyDescent="0.25"/>
    <row r="2505" ht="270" customHeight="1" x14ac:dyDescent="0.25"/>
    <row r="2506" ht="270" customHeight="1" x14ac:dyDescent="0.25"/>
    <row r="2507" ht="270" customHeight="1" x14ac:dyDescent="0.25"/>
    <row r="2508" ht="270" customHeight="1" x14ac:dyDescent="0.25"/>
    <row r="2509" ht="270" customHeight="1" x14ac:dyDescent="0.25"/>
    <row r="2510" ht="270" customHeight="1" x14ac:dyDescent="0.25"/>
    <row r="2511" ht="270" customHeight="1" x14ac:dyDescent="0.25"/>
    <row r="2512" ht="270" customHeight="1" x14ac:dyDescent="0.25"/>
    <row r="2513" ht="270" customHeight="1" x14ac:dyDescent="0.25"/>
    <row r="2514" ht="270" customHeight="1" x14ac:dyDescent="0.25"/>
    <row r="2515" ht="270" customHeight="1" x14ac:dyDescent="0.25"/>
    <row r="2516" ht="270" customHeight="1" x14ac:dyDescent="0.25"/>
    <row r="2517" ht="270" customHeight="1" x14ac:dyDescent="0.25"/>
    <row r="2518" ht="270" customHeight="1" x14ac:dyDescent="0.25"/>
    <row r="2519" ht="270" customHeight="1" x14ac:dyDescent="0.25"/>
    <row r="2520" ht="270" customHeight="1" x14ac:dyDescent="0.25"/>
    <row r="2521" ht="270" customHeight="1" x14ac:dyDescent="0.25"/>
    <row r="2522" ht="270" customHeight="1" x14ac:dyDescent="0.25"/>
    <row r="2523" ht="270" customHeight="1" x14ac:dyDescent="0.25"/>
    <row r="2524" ht="270" customHeight="1" x14ac:dyDescent="0.25"/>
    <row r="2525" ht="270" customHeight="1" x14ac:dyDescent="0.25"/>
    <row r="2526" ht="270" customHeight="1" x14ac:dyDescent="0.25"/>
    <row r="2527" ht="270" customHeight="1" x14ac:dyDescent="0.25"/>
    <row r="2528" ht="270" customHeight="1" x14ac:dyDescent="0.25"/>
    <row r="2529" ht="270" customHeight="1" x14ac:dyDescent="0.25"/>
    <row r="2530" ht="270" customHeight="1" x14ac:dyDescent="0.25"/>
    <row r="2531" ht="270" customHeight="1" x14ac:dyDescent="0.25"/>
    <row r="2532" ht="270" customHeight="1" x14ac:dyDescent="0.25"/>
    <row r="2533" ht="270" customHeight="1" x14ac:dyDescent="0.25"/>
    <row r="2534" ht="270" customHeight="1" x14ac:dyDescent="0.25"/>
    <row r="2535" ht="270" customHeight="1" x14ac:dyDescent="0.25"/>
    <row r="2536" ht="270" customHeight="1" x14ac:dyDescent="0.25"/>
    <row r="2537" ht="270" customHeight="1" x14ac:dyDescent="0.25"/>
    <row r="2538" ht="270" customHeight="1" x14ac:dyDescent="0.25"/>
    <row r="2539" ht="270" customHeight="1" x14ac:dyDescent="0.25"/>
    <row r="2540" ht="270" customHeight="1" x14ac:dyDescent="0.25"/>
    <row r="2541" ht="270" customHeight="1" x14ac:dyDescent="0.25"/>
    <row r="2542" ht="270" customHeight="1" x14ac:dyDescent="0.25"/>
    <row r="2543" ht="270" customHeight="1" x14ac:dyDescent="0.25"/>
    <row r="2544" ht="270" customHeight="1" x14ac:dyDescent="0.25"/>
    <row r="2545" ht="270" customHeight="1" x14ac:dyDescent="0.25"/>
    <row r="2546" ht="270" customHeight="1" x14ac:dyDescent="0.25"/>
    <row r="2547" ht="270" customHeight="1" x14ac:dyDescent="0.25"/>
    <row r="2548" ht="270" customHeight="1" x14ac:dyDescent="0.25"/>
    <row r="2549" ht="270" customHeight="1" x14ac:dyDescent="0.25"/>
    <row r="2550" ht="270" customHeight="1" x14ac:dyDescent="0.25"/>
    <row r="2551" ht="270" customHeight="1" x14ac:dyDescent="0.25"/>
    <row r="2552" ht="270" customHeight="1" x14ac:dyDescent="0.25"/>
    <row r="2553" ht="270" customHeight="1" x14ac:dyDescent="0.25"/>
    <row r="2554" ht="270" customHeight="1" x14ac:dyDescent="0.25"/>
    <row r="2555" ht="270" customHeight="1" x14ac:dyDescent="0.25"/>
    <row r="2556" ht="270" customHeight="1" x14ac:dyDescent="0.25"/>
    <row r="2557" ht="270" customHeight="1" x14ac:dyDescent="0.25"/>
    <row r="2558" ht="270" customHeight="1" x14ac:dyDescent="0.25"/>
    <row r="2559" ht="270" customHeight="1" x14ac:dyDescent="0.25"/>
    <row r="2560" ht="270" customHeight="1" x14ac:dyDescent="0.25"/>
    <row r="2561" ht="270" customHeight="1" x14ac:dyDescent="0.25"/>
    <row r="2562" ht="270" customHeight="1" x14ac:dyDescent="0.25"/>
    <row r="2563" ht="270" customHeight="1" x14ac:dyDescent="0.25"/>
    <row r="2564" ht="270" customHeight="1" x14ac:dyDescent="0.25"/>
    <row r="2565" ht="270" customHeight="1" x14ac:dyDescent="0.25"/>
    <row r="2566" ht="270" customHeight="1" x14ac:dyDescent="0.25"/>
    <row r="2567" ht="270" customHeight="1" x14ac:dyDescent="0.25"/>
    <row r="2568" ht="270" customHeight="1" x14ac:dyDescent="0.25"/>
    <row r="2569" ht="270" customHeight="1" x14ac:dyDescent="0.25"/>
    <row r="2570" ht="270" customHeight="1" x14ac:dyDescent="0.25"/>
    <row r="2571" ht="270" customHeight="1" x14ac:dyDescent="0.25"/>
    <row r="2572" ht="270" customHeight="1" x14ac:dyDescent="0.25"/>
    <row r="2573" ht="270" customHeight="1" x14ac:dyDescent="0.25"/>
    <row r="2574" ht="270" customHeight="1" x14ac:dyDescent="0.25"/>
    <row r="2575" ht="270" customHeight="1" x14ac:dyDescent="0.25"/>
    <row r="2576" ht="270" customHeight="1" x14ac:dyDescent="0.25"/>
    <row r="2577" ht="270" customHeight="1" x14ac:dyDescent="0.25"/>
    <row r="2578" ht="270" customHeight="1" x14ac:dyDescent="0.25"/>
    <row r="2579" ht="270" customHeight="1" x14ac:dyDescent="0.25"/>
    <row r="2580" ht="270" customHeight="1" x14ac:dyDescent="0.25"/>
    <row r="2581" ht="270" customHeight="1" x14ac:dyDescent="0.25"/>
    <row r="2582" ht="270" customHeight="1" x14ac:dyDescent="0.25"/>
    <row r="2583" ht="270" customHeight="1" x14ac:dyDescent="0.25"/>
    <row r="2584" ht="270" customHeight="1" x14ac:dyDescent="0.25"/>
    <row r="2585" ht="270" customHeight="1" x14ac:dyDescent="0.25"/>
    <row r="2586" ht="270" customHeight="1" x14ac:dyDescent="0.25"/>
    <row r="2587" ht="270" customHeight="1" x14ac:dyDescent="0.25"/>
    <row r="2588" ht="270" customHeight="1" x14ac:dyDescent="0.25"/>
    <row r="2589" ht="270" customHeight="1" x14ac:dyDescent="0.25"/>
    <row r="2590" ht="270" customHeight="1" x14ac:dyDescent="0.25"/>
    <row r="2591" ht="270" customHeight="1" x14ac:dyDescent="0.25"/>
    <row r="2592" ht="270" customHeight="1" x14ac:dyDescent="0.25"/>
    <row r="2593" ht="270" customHeight="1" x14ac:dyDescent="0.25"/>
    <row r="2594" ht="270" customHeight="1" x14ac:dyDescent="0.25"/>
    <row r="2595" ht="270" customHeight="1" x14ac:dyDescent="0.25"/>
    <row r="2596" ht="270" customHeight="1" x14ac:dyDescent="0.25"/>
    <row r="2597" ht="270" customHeight="1" x14ac:dyDescent="0.25"/>
    <row r="2598" ht="270" customHeight="1" x14ac:dyDescent="0.25"/>
    <row r="2599" ht="270" customHeight="1" x14ac:dyDescent="0.25"/>
    <row r="2600" ht="270" customHeight="1" x14ac:dyDescent="0.25"/>
    <row r="2601" ht="270" customHeight="1" x14ac:dyDescent="0.25"/>
    <row r="2602" ht="270" customHeight="1" x14ac:dyDescent="0.25"/>
    <row r="2603" ht="270" customHeight="1" x14ac:dyDescent="0.25"/>
    <row r="2604" ht="270" customHeight="1" x14ac:dyDescent="0.25"/>
    <row r="2605" ht="270" customHeight="1" x14ac:dyDescent="0.25"/>
    <row r="2606" ht="270" customHeight="1" x14ac:dyDescent="0.25"/>
    <row r="2607" ht="270" customHeight="1" x14ac:dyDescent="0.25"/>
    <row r="2608" ht="270" customHeight="1" x14ac:dyDescent="0.25"/>
    <row r="2609" ht="270" customHeight="1" x14ac:dyDescent="0.25"/>
    <row r="2610" ht="270" customHeight="1" x14ac:dyDescent="0.25"/>
    <row r="2611" ht="270" customHeight="1" x14ac:dyDescent="0.25"/>
    <row r="2612" ht="270" customHeight="1" x14ac:dyDescent="0.25"/>
    <row r="2613" ht="270" customHeight="1" x14ac:dyDescent="0.25"/>
    <row r="2614" ht="270" customHeight="1" x14ac:dyDescent="0.25"/>
    <row r="2615" ht="270" customHeight="1" x14ac:dyDescent="0.25"/>
    <row r="2616" ht="270" customHeight="1" x14ac:dyDescent="0.25"/>
    <row r="2617" ht="270" customHeight="1" x14ac:dyDescent="0.25"/>
    <row r="2618" ht="270" customHeight="1" x14ac:dyDescent="0.25"/>
    <row r="2619" ht="270" customHeight="1" x14ac:dyDescent="0.25"/>
    <row r="2620" ht="270" customHeight="1" x14ac:dyDescent="0.25"/>
    <row r="2621" ht="270" customHeight="1" x14ac:dyDescent="0.25"/>
    <row r="2622" ht="270" customHeight="1" x14ac:dyDescent="0.25"/>
    <row r="2623" ht="270" customHeight="1" x14ac:dyDescent="0.25"/>
    <row r="2624" ht="270" customHeight="1" x14ac:dyDescent="0.25"/>
    <row r="2625" ht="270" customHeight="1" x14ac:dyDescent="0.25"/>
    <row r="2626" ht="270" customHeight="1" x14ac:dyDescent="0.25"/>
    <row r="2627" ht="270" customHeight="1" x14ac:dyDescent="0.25"/>
    <row r="2628" ht="270" customHeight="1" x14ac:dyDescent="0.25"/>
    <row r="2629" ht="270" customHeight="1" x14ac:dyDescent="0.25"/>
    <row r="2630" ht="270" customHeight="1" x14ac:dyDescent="0.25"/>
    <row r="2631" ht="270" customHeight="1" x14ac:dyDescent="0.25"/>
    <row r="2632" ht="270" customHeight="1" x14ac:dyDescent="0.25"/>
    <row r="2633" ht="270" customHeight="1" x14ac:dyDescent="0.25"/>
    <row r="2634" ht="270" customHeight="1" x14ac:dyDescent="0.25"/>
    <row r="2635" ht="270" customHeight="1" x14ac:dyDescent="0.25"/>
    <row r="2636" ht="270" customHeight="1" x14ac:dyDescent="0.25"/>
    <row r="2637" ht="270" customHeight="1" x14ac:dyDescent="0.25"/>
    <row r="2638" ht="270" customHeight="1" x14ac:dyDescent="0.25"/>
    <row r="2639" ht="270" customHeight="1" x14ac:dyDescent="0.25"/>
    <row r="2640" ht="270" customHeight="1" x14ac:dyDescent="0.25"/>
    <row r="2641" ht="270" customHeight="1" x14ac:dyDescent="0.25"/>
    <row r="2642" ht="270" customHeight="1" x14ac:dyDescent="0.25"/>
    <row r="2643" ht="270" customHeight="1" x14ac:dyDescent="0.25"/>
    <row r="2644" ht="270" customHeight="1" x14ac:dyDescent="0.25"/>
    <row r="2645" ht="270" customHeight="1" x14ac:dyDescent="0.25"/>
    <row r="2646" ht="270" customHeight="1" x14ac:dyDescent="0.25"/>
    <row r="2647" ht="270" customHeight="1" x14ac:dyDescent="0.25"/>
    <row r="2648" ht="270" customHeight="1" x14ac:dyDescent="0.25"/>
    <row r="2649" ht="270" customHeight="1" x14ac:dyDescent="0.25"/>
    <row r="2650" ht="270" customHeight="1" x14ac:dyDescent="0.25"/>
    <row r="2651" ht="270" customHeight="1" x14ac:dyDescent="0.25"/>
    <row r="2652" ht="270" customHeight="1" x14ac:dyDescent="0.25"/>
    <row r="2653" ht="270" customHeight="1" x14ac:dyDescent="0.25"/>
    <row r="2654" ht="270" customHeight="1" x14ac:dyDescent="0.25"/>
    <row r="2655" ht="270" customHeight="1" x14ac:dyDescent="0.25"/>
    <row r="2656" ht="270" customHeight="1" x14ac:dyDescent="0.25"/>
    <row r="2657" ht="270" customHeight="1" x14ac:dyDescent="0.25"/>
    <row r="2658" ht="270" customHeight="1" x14ac:dyDescent="0.25"/>
    <row r="2659" ht="270" customHeight="1" x14ac:dyDescent="0.25"/>
    <row r="2660" ht="270" customHeight="1" x14ac:dyDescent="0.25"/>
    <row r="2661" ht="270" customHeight="1" x14ac:dyDescent="0.25"/>
    <row r="2662" ht="270" customHeight="1" x14ac:dyDescent="0.25"/>
    <row r="2663" ht="270" customHeight="1" x14ac:dyDescent="0.25"/>
    <row r="2664" ht="270" customHeight="1" x14ac:dyDescent="0.25"/>
    <row r="2665" ht="270" customHeight="1" x14ac:dyDescent="0.25"/>
    <row r="2666" ht="270" customHeight="1" x14ac:dyDescent="0.25"/>
    <row r="2667" ht="270" customHeight="1" x14ac:dyDescent="0.25"/>
    <row r="2668" ht="270" customHeight="1" x14ac:dyDescent="0.25"/>
    <row r="2669" ht="270" customHeight="1" x14ac:dyDescent="0.25"/>
    <row r="2670" ht="270" customHeight="1" x14ac:dyDescent="0.25"/>
    <row r="2671" ht="270" customHeight="1" x14ac:dyDescent="0.25"/>
    <row r="2672" ht="270" customHeight="1" x14ac:dyDescent="0.25"/>
    <row r="2673" ht="270" customHeight="1" x14ac:dyDescent="0.25"/>
    <row r="2674" ht="270" customHeight="1" x14ac:dyDescent="0.25"/>
    <row r="2675" ht="270" customHeight="1" x14ac:dyDescent="0.25"/>
    <row r="2676" ht="270" customHeight="1" x14ac:dyDescent="0.25"/>
    <row r="2677" ht="270" customHeight="1" x14ac:dyDescent="0.25"/>
    <row r="2678" ht="270" customHeight="1" x14ac:dyDescent="0.25"/>
    <row r="2679" ht="270" customHeight="1" x14ac:dyDescent="0.25"/>
    <row r="2680" ht="270" customHeight="1" x14ac:dyDescent="0.25"/>
    <row r="2681" ht="270" customHeight="1" x14ac:dyDescent="0.25"/>
    <row r="2682" ht="270" customHeight="1" x14ac:dyDescent="0.25"/>
    <row r="2683" ht="270" customHeight="1" x14ac:dyDescent="0.25"/>
    <row r="2684" ht="270" customHeight="1" x14ac:dyDescent="0.25"/>
    <row r="2685" ht="270" customHeight="1" x14ac:dyDescent="0.25"/>
    <row r="2686" ht="270" customHeight="1" x14ac:dyDescent="0.25"/>
    <row r="2687" ht="270" customHeight="1" x14ac:dyDescent="0.25"/>
    <row r="2688" ht="270" customHeight="1" x14ac:dyDescent="0.25"/>
    <row r="2689" ht="270" customHeight="1" x14ac:dyDescent="0.25"/>
    <row r="2690" ht="270" customHeight="1" x14ac:dyDescent="0.25"/>
    <row r="2691" ht="270" customHeight="1" x14ac:dyDescent="0.25"/>
    <row r="2692" ht="270" customHeight="1" x14ac:dyDescent="0.25"/>
    <row r="2693" ht="270" customHeight="1" x14ac:dyDescent="0.25"/>
    <row r="2694" ht="270" customHeight="1" x14ac:dyDescent="0.25"/>
    <row r="2695" ht="270" customHeight="1" x14ac:dyDescent="0.25"/>
    <row r="2696" ht="270" customHeight="1" x14ac:dyDescent="0.25"/>
    <row r="2697" ht="270" customHeight="1" x14ac:dyDescent="0.25"/>
    <row r="2698" ht="270" customHeight="1" x14ac:dyDescent="0.25"/>
    <row r="2699" ht="270" customHeight="1" x14ac:dyDescent="0.25"/>
    <row r="2700" ht="270" customHeight="1" x14ac:dyDescent="0.25"/>
    <row r="2701" ht="270" customHeight="1" x14ac:dyDescent="0.25"/>
    <row r="2702" ht="270" customHeight="1" x14ac:dyDescent="0.25"/>
    <row r="2703" ht="270" customHeight="1" x14ac:dyDescent="0.25"/>
    <row r="2704" ht="270" customHeight="1" x14ac:dyDescent="0.25"/>
    <row r="2705" ht="270" customHeight="1" x14ac:dyDescent="0.25"/>
    <row r="2706" ht="270" customHeight="1" x14ac:dyDescent="0.25"/>
    <row r="2707" ht="270" customHeight="1" x14ac:dyDescent="0.25"/>
    <row r="2708" ht="270" customHeight="1" x14ac:dyDescent="0.25"/>
    <row r="2709" ht="270" customHeight="1" x14ac:dyDescent="0.25"/>
    <row r="2710" ht="270" customHeight="1" x14ac:dyDescent="0.25"/>
    <row r="2711" ht="270" customHeight="1" x14ac:dyDescent="0.25"/>
    <row r="2712" ht="270" customHeight="1" x14ac:dyDescent="0.25"/>
    <row r="2713" ht="270" customHeight="1" x14ac:dyDescent="0.25"/>
    <row r="2714" ht="270" customHeight="1" x14ac:dyDescent="0.25"/>
    <row r="2715" ht="270" customHeight="1" x14ac:dyDescent="0.25"/>
    <row r="2716" ht="270" customHeight="1" x14ac:dyDescent="0.25"/>
    <row r="2717" ht="270" customHeight="1" x14ac:dyDescent="0.25"/>
    <row r="2718" ht="270" customHeight="1" x14ac:dyDescent="0.25"/>
    <row r="2719" ht="270" customHeight="1" x14ac:dyDescent="0.25"/>
    <row r="2720" ht="270" customHeight="1" x14ac:dyDescent="0.25"/>
    <row r="2721" ht="270" customHeight="1" x14ac:dyDescent="0.25"/>
    <row r="2722" ht="270" customHeight="1" x14ac:dyDescent="0.25"/>
    <row r="2723" ht="270" customHeight="1" x14ac:dyDescent="0.25"/>
    <row r="2724" ht="270" customHeight="1" x14ac:dyDescent="0.25"/>
    <row r="2725" ht="270" customHeight="1" x14ac:dyDescent="0.25"/>
    <row r="2726" ht="270" customHeight="1" x14ac:dyDescent="0.25"/>
    <row r="2727" ht="270" customHeight="1" x14ac:dyDescent="0.25"/>
    <row r="2728" ht="270" customHeight="1" x14ac:dyDescent="0.25"/>
    <row r="2729" ht="270" customHeight="1" x14ac:dyDescent="0.25"/>
    <row r="2730" ht="270" customHeight="1" x14ac:dyDescent="0.25"/>
    <row r="2731" ht="270" customHeight="1" x14ac:dyDescent="0.25"/>
    <row r="2732" ht="270" customHeight="1" x14ac:dyDescent="0.25"/>
    <row r="2733" ht="270" customHeight="1" x14ac:dyDescent="0.25"/>
    <row r="2734" ht="270" customHeight="1" x14ac:dyDescent="0.25"/>
    <row r="2735" ht="270" customHeight="1" x14ac:dyDescent="0.25"/>
    <row r="2736" ht="270" customHeight="1" x14ac:dyDescent="0.25"/>
    <row r="2737" ht="270" customHeight="1" x14ac:dyDescent="0.25"/>
    <row r="2738" ht="270" customHeight="1" x14ac:dyDescent="0.25"/>
    <row r="2739" ht="270" customHeight="1" x14ac:dyDescent="0.25"/>
    <row r="2740" ht="270" customHeight="1" x14ac:dyDescent="0.25"/>
    <row r="2741" ht="270" customHeight="1" x14ac:dyDescent="0.25"/>
    <row r="2742" ht="270" customHeight="1" x14ac:dyDescent="0.25"/>
    <row r="2743" ht="270" customHeight="1" x14ac:dyDescent="0.25"/>
    <row r="2744" ht="270" customHeight="1" x14ac:dyDescent="0.25"/>
    <row r="2745" ht="270" customHeight="1" x14ac:dyDescent="0.25"/>
    <row r="2746" ht="270" customHeight="1" x14ac:dyDescent="0.25"/>
    <row r="2747" ht="270" customHeight="1" x14ac:dyDescent="0.25"/>
    <row r="2748" ht="270" customHeight="1" x14ac:dyDescent="0.25"/>
    <row r="2749" ht="270" customHeight="1" x14ac:dyDescent="0.25"/>
    <row r="2750" ht="270" customHeight="1" x14ac:dyDescent="0.25"/>
    <row r="2751" ht="270" customHeight="1" x14ac:dyDescent="0.25"/>
    <row r="2752" ht="270" customHeight="1" x14ac:dyDescent="0.25"/>
    <row r="2753" ht="270" customHeight="1" x14ac:dyDescent="0.25"/>
    <row r="2754" ht="270" customHeight="1" x14ac:dyDescent="0.25"/>
    <row r="2755" ht="270" customHeight="1" x14ac:dyDescent="0.25"/>
    <row r="2756" ht="270" customHeight="1" x14ac:dyDescent="0.25"/>
    <row r="2757" ht="270" customHeight="1" x14ac:dyDescent="0.25"/>
    <row r="2758" ht="270" customHeight="1" x14ac:dyDescent="0.25"/>
    <row r="2759" ht="270" customHeight="1" x14ac:dyDescent="0.25"/>
    <row r="2760" ht="270" customHeight="1" x14ac:dyDescent="0.25"/>
    <row r="2761" ht="270" customHeight="1" x14ac:dyDescent="0.25"/>
    <row r="2762" ht="270" customHeight="1" x14ac:dyDescent="0.25"/>
    <row r="2763" ht="270" customHeight="1" x14ac:dyDescent="0.25"/>
    <row r="2764" ht="270" customHeight="1" x14ac:dyDescent="0.25"/>
    <row r="2765" ht="270" customHeight="1" x14ac:dyDescent="0.25"/>
    <row r="2766" ht="270" customHeight="1" x14ac:dyDescent="0.25"/>
    <row r="2767" ht="270" customHeight="1" x14ac:dyDescent="0.25"/>
    <row r="2768" ht="270" customHeight="1" x14ac:dyDescent="0.25"/>
    <row r="2769" ht="270" customHeight="1" x14ac:dyDescent="0.25"/>
    <row r="2770" ht="270" customHeight="1" x14ac:dyDescent="0.25"/>
    <row r="2771" ht="270" customHeight="1" x14ac:dyDescent="0.25"/>
    <row r="2772" ht="270" customHeight="1" x14ac:dyDescent="0.25"/>
    <row r="2773" ht="270" customHeight="1" x14ac:dyDescent="0.25"/>
    <row r="2774" ht="270" customHeight="1" x14ac:dyDescent="0.25"/>
    <row r="2775" ht="270" customHeight="1" x14ac:dyDescent="0.25"/>
    <row r="2776" ht="270" customHeight="1" x14ac:dyDescent="0.25"/>
    <row r="2777" ht="270" customHeight="1" x14ac:dyDescent="0.25"/>
    <row r="2778" ht="270" customHeight="1" x14ac:dyDescent="0.25"/>
    <row r="2779" ht="270" customHeight="1" x14ac:dyDescent="0.25"/>
    <row r="2780" ht="270" customHeight="1" x14ac:dyDescent="0.25"/>
    <row r="2781" ht="270" customHeight="1" x14ac:dyDescent="0.25"/>
    <row r="2782" ht="270" customHeight="1" x14ac:dyDescent="0.25"/>
    <row r="2783" ht="270" customHeight="1" x14ac:dyDescent="0.25"/>
    <row r="2784" ht="270" customHeight="1" x14ac:dyDescent="0.25"/>
    <row r="2785" ht="270" customHeight="1" x14ac:dyDescent="0.25"/>
    <row r="2786" ht="270" customHeight="1" x14ac:dyDescent="0.25"/>
    <row r="2787" ht="270" customHeight="1" x14ac:dyDescent="0.25"/>
    <row r="2788" ht="270" customHeight="1" x14ac:dyDescent="0.25"/>
    <row r="2789" ht="270" customHeight="1" x14ac:dyDescent="0.25"/>
    <row r="2790" ht="270" customHeight="1" x14ac:dyDescent="0.25"/>
    <row r="2791" ht="270" customHeight="1" x14ac:dyDescent="0.25"/>
    <row r="2792" ht="270" customHeight="1" x14ac:dyDescent="0.25"/>
    <row r="2793" ht="270" customHeight="1" x14ac:dyDescent="0.25"/>
    <row r="2794" ht="270" customHeight="1" x14ac:dyDescent="0.25"/>
    <row r="2795" ht="270" customHeight="1" x14ac:dyDescent="0.25"/>
    <row r="2796" ht="270" customHeight="1" x14ac:dyDescent="0.25"/>
    <row r="2797" ht="270" customHeight="1" x14ac:dyDescent="0.25"/>
    <row r="2798" ht="270" customHeight="1" x14ac:dyDescent="0.25"/>
    <row r="2799" ht="270" customHeight="1" x14ac:dyDescent="0.25"/>
    <row r="2800" ht="270" customHeight="1" x14ac:dyDescent="0.25"/>
    <row r="2801" ht="270" customHeight="1" x14ac:dyDescent="0.25"/>
    <row r="2802" ht="270" customHeight="1" x14ac:dyDescent="0.25"/>
    <row r="2803" ht="270" customHeight="1" x14ac:dyDescent="0.25"/>
    <row r="2804" ht="270" customHeight="1" x14ac:dyDescent="0.25"/>
    <row r="2805" ht="270" customHeight="1" x14ac:dyDescent="0.25"/>
    <row r="2806" ht="270" customHeight="1" x14ac:dyDescent="0.25"/>
    <row r="2807" ht="270" customHeight="1" x14ac:dyDescent="0.25"/>
    <row r="2808" ht="270" customHeight="1" x14ac:dyDescent="0.25"/>
    <row r="2809" ht="270" customHeight="1" x14ac:dyDescent="0.25"/>
    <row r="2810" ht="270" customHeight="1" x14ac:dyDescent="0.25"/>
    <row r="2811" ht="270" customHeight="1" x14ac:dyDescent="0.25"/>
    <row r="2812" ht="270" customHeight="1" x14ac:dyDescent="0.25"/>
    <row r="2813" ht="270" customHeight="1" x14ac:dyDescent="0.25"/>
    <row r="2814" ht="270" customHeight="1" x14ac:dyDescent="0.25"/>
    <row r="2815" ht="270" customHeight="1" x14ac:dyDescent="0.25"/>
    <row r="2816" ht="270" customHeight="1" x14ac:dyDescent="0.25"/>
    <row r="2817" ht="270" customHeight="1" x14ac:dyDescent="0.25"/>
    <row r="2818" ht="270" customHeight="1" x14ac:dyDescent="0.25"/>
    <row r="2819" ht="270" customHeight="1" x14ac:dyDescent="0.25"/>
    <row r="2820" ht="270" customHeight="1" x14ac:dyDescent="0.25"/>
    <row r="2821" ht="270" customHeight="1" x14ac:dyDescent="0.25"/>
    <row r="2822" ht="270" customHeight="1" x14ac:dyDescent="0.25"/>
    <row r="2823" ht="270" customHeight="1" x14ac:dyDescent="0.25"/>
    <row r="2824" ht="270" customHeight="1" x14ac:dyDescent="0.25"/>
    <row r="2825" ht="270" customHeight="1" x14ac:dyDescent="0.25"/>
    <row r="2826" ht="270" customHeight="1" x14ac:dyDescent="0.25"/>
    <row r="2827" ht="270" customHeight="1" x14ac:dyDescent="0.25"/>
    <row r="2828" ht="270" customHeight="1" x14ac:dyDescent="0.25"/>
    <row r="2829" ht="270" customHeight="1" x14ac:dyDescent="0.25"/>
    <row r="2830" ht="270" customHeight="1" x14ac:dyDescent="0.25"/>
    <row r="2831" ht="270" customHeight="1" x14ac:dyDescent="0.25"/>
    <row r="2832" ht="270" customHeight="1" x14ac:dyDescent="0.25"/>
    <row r="2833" ht="270" customHeight="1" x14ac:dyDescent="0.25"/>
    <row r="2834" ht="270" customHeight="1" x14ac:dyDescent="0.25"/>
    <row r="2835" ht="270" customHeight="1" x14ac:dyDescent="0.25"/>
    <row r="2836" ht="270" customHeight="1" x14ac:dyDescent="0.25"/>
    <row r="2837" ht="270" customHeight="1" x14ac:dyDescent="0.25"/>
    <row r="2838" ht="270" customHeight="1" x14ac:dyDescent="0.25"/>
    <row r="2839" ht="270" customHeight="1" x14ac:dyDescent="0.25"/>
    <row r="2840" ht="270" customHeight="1" x14ac:dyDescent="0.25"/>
    <row r="2841" ht="270" customHeight="1" x14ac:dyDescent="0.25"/>
    <row r="2842" ht="270" customHeight="1" x14ac:dyDescent="0.25"/>
    <row r="2843" ht="270" customHeight="1" x14ac:dyDescent="0.25"/>
    <row r="2844" ht="270" customHeight="1" x14ac:dyDescent="0.25"/>
    <row r="2845" ht="270" customHeight="1" x14ac:dyDescent="0.25"/>
    <row r="2846" ht="270" customHeight="1" x14ac:dyDescent="0.25"/>
    <row r="2847" ht="270" customHeight="1" x14ac:dyDescent="0.25"/>
    <row r="2848" ht="270" customHeight="1" x14ac:dyDescent="0.25"/>
    <row r="2849" ht="270" customHeight="1" x14ac:dyDescent="0.25"/>
    <row r="2850" ht="270" customHeight="1" x14ac:dyDescent="0.25"/>
    <row r="2851" ht="270" customHeight="1" x14ac:dyDescent="0.25"/>
    <row r="2852" ht="270" customHeight="1" x14ac:dyDescent="0.25"/>
    <row r="2853" ht="270" customHeight="1" x14ac:dyDescent="0.25"/>
    <row r="2854" ht="270" customHeight="1" x14ac:dyDescent="0.25"/>
    <row r="2855" ht="270" customHeight="1" x14ac:dyDescent="0.25"/>
    <row r="2856" ht="270" customHeight="1" x14ac:dyDescent="0.25"/>
    <row r="2857" ht="270" customHeight="1" x14ac:dyDescent="0.25"/>
    <row r="2858" ht="270" customHeight="1" x14ac:dyDescent="0.25"/>
    <row r="2859" ht="270" customHeight="1" x14ac:dyDescent="0.25"/>
    <row r="2860" ht="270" customHeight="1" x14ac:dyDescent="0.25"/>
    <row r="2861" ht="270" customHeight="1" x14ac:dyDescent="0.25"/>
    <row r="2862" ht="270" customHeight="1" x14ac:dyDescent="0.25"/>
    <row r="2863" ht="270" customHeight="1" x14ac:dyDescent="0.25"/>
    <row r="2864" ht="270" customHeight="1" x14ac:dyDescent="0.25"/>
    <row r="2865" ht="270" customHeight="1" x14ac:dyDescent="0.25"/>
    <row r="2866" ht="270" customHeight="1" x14ac:dyDescent="0.25"/>
    <row r="2867" ht="270" customHeight="1" x14ac:dyDescent="0.25"/>
    <row r="2868" ht="270" customHeight="1" x14ac:dyDescent="0.25"/>
    <row r="2869" ht="270" customHeight="1" x14ac:dyDescent="0.25"/>
    <row r="2870" ht="270" customHeight="1" x14ac:dyDescent="0.25"/>
    <row r="2871" ht="270" customHeight="1" x14ac:dyDescent="0.25"/>
    <row r="2872" ht="270" customHeight="1" x14ac:dyDescent="0.25"/>
    <row r="2873" ht="270" customHeight="1" x14ac:dyDescent="0.25"/>
    <row r="2874" ht="270" customHeight="1" x14ac:dyDescent="0.25"/>
    <row r="2875" ht="270" customHeight="1" x14ac:dyDescent="0.25"/>
    <row r="2876" ht="270" customHeight="1" x14ac:dyDescent="0.25"/>
    <row r="2877" ht="270" customHeight="1" x14ac:dyDescent="0.25"/>
    <row r="2878" ht="270" customHeight="1" x14ac:dyDescent="0.25"/>
    <row r="2879" ht="270" customHeight="1" x14ac:dyDescent="0.25"/>
    <row r="2880" ht="270" customHeight="1" x14ac:dyDescent="0.25"/>
    <row r="2881" ht="270" customHeight="1" x14ac:dyDescent="0.25"/>
    <row r="2882" ht="270" customHeight="1" x14ac:dyDescent="0.25"/>
    <row r="2883" ht="270" customHeight="1" x14ac:dyDescent="0.25"/>
    <row r="2884" ht="270" customHeight="1" x14ac:dyDescent="0.25"/>
    <row r="2885" ht="270" customHeight="1" x14ac:dyDescent="0.25"/>
    <row r="2886" ht="270" customHeight="1" x14ac:dyDescent="0.25"/>
    <row r="2887" ht="270" customHeight="1" x14ac:dyDescent="0.25"/>
    <row r="2888" ht="270" customHeight="1" x14ac:dyDescent="0.25"/>
    <row r="2889" ht="270" customHeight="1" x14ac:dyDescent="0.25"/>
    <row r="2890" ht="270" customHeight="1" x14ac:dyDescent="0.25"/>
    <row r="2891" ht="270" customHeight="1" x14ac:dyDescent="0.25"/>
    <row r="2892" ht="270" customHeight="1" x14ac:dyDescent="0.25"/>
    <row r="2893" ht="270" customHeight="1" x14ac:dyDescent="0.25"/>
    <row r="2894" ht="270" customHeight="1" x14ac:dyDescent="0.25"/>
    <row r="2895" ht="270" customHeight="1" x14ac:dyDescent="0.25"/>
    <row r="2896" ht="270" customHeight="1" x14ac:dyDescent="0.25"/>
    <row r="2897" ht="270" customHeight="1" x14ac:dyDescent="0.25"/>
    <row r="2898" ht="270" customHeight="1" x14ac:dyDescent="0.25"/>
    <row r="2899" ht="270" customHeight="1" x14ac:dyDescent="0.25"/>
    <row r="2900" ht="270" customHeight="1" x14ac:dyDescent="0.25"/>
    <row r="2901" ht="270" customHeight="1" x14ac:dyDescent="0.25"/>
    <row r="2902" ht="270" customHeight="1" x14ac:dyDescent="0.25"/>
    <row r="2903" ht="270" customHeight="1" x14ac:dyDescent="0.25"/>
    <row r="2904" ht="270" customHeight="1" x14ac:dyDescent="0.25"/>
    <row r="2905" ht="270" customHeight="1" x14ac:dyDescent="0.25"/>
    <row r="2906" ht="270" customHeight="1" x14ac:dyDescent="0.25"/>
    <row r="2907" ht="270" customHeight="1" x14ac:dyDescent="0.25"/>
    <row r="2908" ht="270" customHeight="1" x14ac:dyDescent="0.25"/>
    <row r="2909" ht="270" customHeight="1" x14ac:dyDescent="0.25"/>
    <row r="2910" ht="270" customHeight="1" x14ac:dyDescent="0.25"/>
    <row r="2911" ht="270" customHeight="1" x14ac:dyDescent="0.25"/>
    <row r="2912" ht="270" customHeight="1" x14ac:dyDescent="0.25"/>
    <row r="2913" ht="270" customHeight="1" x14ac:dyDescent="0.25"/>
    <row r="2914" ht="270" customHeight="1" x14ac:dyDescent="0.25"/>
    <row r="2915" ht="270" customHeight="1" x14ac:dyDescent="0.25"/>
    <row r="2916" ht="270" customHeight="1" x14ac:dyDescent="0.25"/>
    <row r="2917" ht="270" customHeight="1" x14ac:dyDescent="0.25"/>
    <row r="2918" ht="270" customHeight="1" x14ac:dyDescent="0.25"/>
    <row r="2919" ht="270" customHeight="1" x14ac:dyDescent="0.25"/>
    <row r="2920" ht="270" customHeight="1" x14ac:dyDescent="0.25"/>
    <row r="2921" ht="270" customHeight="1" x14ac:dyDescent="0.25"/>
    <row r="2922" ht="270" customHeight="1" x14ac:dyDescent="0.25"/>
    <row r="2923" ht="270" customHeight="1" x14ac:dyDescent="0.25"/>
    <row r="2924" ht="270" customHeight="1" x14ac:dyDescent="0.25"/>
    <row r="2925" ht="270" customHeight="1" x14ac:dyDescent="0.25"/>
    <row r="2926" ht="270" customHeight="1" x14ac:dyDescent="0.25"/>
    <row r="2927" ht="270" customHeight="1" x14ac:dyDescent="0.25"/>
    <row r="2928" ht="270" customHeight="1" x14ac:dyDescent="0.25"/>
    <row r="2929" ht="270" customHeight="1" x14ac:dyDescent="0.25"/>
    <row r="2930" ht="270" customHeight="1" x14ac:dyDescent="0.25"/>
    <row r="2931" ht="270" customHeight="1" x14ac:dyDescent="0.25"/>
    <row r="2932" ht="270" customHeight="1" x14ac:dyDescent="0.25"/>
    <row r="2933" ht="270" customHeight="1" x14ac:dyDescent="0.25"/>
    <row r="2934" ht="270" customHeight="1" x14ac:dyDescent="0.25"/>
    <row r="2935" ht="270" customHeight="1" x14ac:dyDescent="0.25"/>
    <row r="2936" ht="270" customHeight="1" x14ac:dyDescent="0.25"/>
    <row r="2937" ht="270" customHeight="1" x14ac:dyDescent="0.25"/>
    <row r="2938" ht="270" customHeight="1" x14ac:dyDescent="0.25"/>
    <row r="2939" ht="270" customHeight="1" x14ac:dyDescent="0.25"/>
    <row r="2940" ht="270" customHeight="1" x14ac:dyDescent="0.25"/>
    <row r="2941" ht="270" customHeight="1" x14ac:dyDescent="0.25"/>
    <row r="2942" ht="270" customHeight="1" x14ac:dyDescent="0.25"/>
    <row r="2943" ht="270" customHeight="1" x14ac:dyDescent="0.25"/>
    <row r="2944" ht="270" customHeight="1" x14ac:dyDescent="0.25"/>
    <row r="2945" ht="270" customHeight="1" x14ac:dyDescent="0.25"/>
    <row r="2946" ht="270" customHeight="1" x14ac:dyDescent="0.25"/>
    <row r="2947" ht="270" customHeight="1" x14ac:dyDescent="0.25"/>
    <row r="2948" ht="270" customHeight="1" x14ac:dyDescent="0.25"/>
    <row r="2949" ht="270" customHeight="1" x14ac:dyDescent="0.25"/>
    <row r="2950" ht="270" customHeight="1" x14ac:dyDescent="0.25"/>
    <row r="2951" ht="270" customHeight="1" x14ac:dyDescent="0.25"/>
    <row r="2952" ht="270" customHeight="1" x14ac:dyDescent="0.25"/>
    <row r="2953" ht="270" customHeight="1" x14ac:dyDescent="0.25"/>
    <row r="2954" ht="270" customHeight="1" x14ac:dyDescent="0.25"/>
    <row r="2955" ht="270" customHeight="1" x14ac:dyDescent="0.25"/>
    <row r="2956" ht="270" customHeight="1" x14ac:dyDescent="0.25"/>
    <row r="2957" ht="270" customHeight="1" x14ac:dyDescent="0.25"/>
    <row r="2958" ht="270" customHeight="1" x14ac:dyDescent="0.25"/>
    <row r="2959" ht="270" customHeight="1" x14ac:dyDescent="0.25"/>
    <row r="2960" ht="270" customHeight="1" x14ac:dyDescent="0.25"/>
    <row r="2961" ht="270" customHeight="1" x14ac:dyDescent="0.25"/>
    <row r="2962" ht="270" customHeight="1" x14ac:dyDescent="0.25"/>
    <row r="2963" ht="270" customHeight="1" x14ac:dyDescent="0.25"/>
    <row r="2964" ht="270" customHeight="1" x14ac:dyDescent="0.25"/>
    <row r="2965" ht="270" customHeight="1" x14ac:dyDescent="0.25"/>
    <row r="2966" ht="270" customHeight="1" x14ac:dyDescent="0.25"/>
    <row r="2967" ht="270" customHeight="1" x14ac:dyDescent="0.25"/>
    <row r="2968" ht="270" customHeight="1" x14ac:dyDescent="0.25"/>
    <row r="2969" ht="270" customHeight="1" x14ac:dyDescent="0.25"/>
    <row r="2970" ht="270" customHeight="1" x14ac:dyDescent="0.25"/>
    <row r="2971" ht="270" customHeight="1" x14ac:dyDescent="0.25"/>
    <row r="2972" ht="270" customHeight="1" x14ac:dyDescent="0.25"/>
    <row r="2973" ht="270" customHeight="1" x14ac:dyDescent="0.25"/>
    <row r="2974" ht="270" customHeight="1" x14ac:dyDescent="0.25"/>
    <row r="2975" ht="270" customHeight="1" x14ac:dyDescent="0.25"/>
    <row r="2976" ht="270" customHeight="1" x14ac:dyDescent="0.25"/>
    <row r="2977" ht="270" customHeight="1" x14ac:dyDescent="0.25"/>
    <row r="2978" ht="270" customHeight="1" x14ac:dyDescent="0.25"/>
    <row r="2979" ht="270" customHeight="1" x14ac:dyDescent="0.25"/>
    <row r="2980" ht="270" customHeight="1" x14ac:dyDescent="0.25"/>
    <row r="2981" ht="270" customHeight="1" x14ac:dyDescent="0.25"/>
    <row r="2982" ht="270" customHeight="1" x14ac:dyDescent="0.25"/>
    <row r="2983" ht="270" customHeight="1" x14ac:dyDescent="0.25"/>
    <row r="2984" ht="270" customHeight="1" x14ac:dyDescent="0.25"/>
    <row r="2985" ht="270" customHeight="1" x14ac:dyDescent="0.25"/>
    <row r="2986" ht="270" customHeight="1" x14ac:dyDescent="0.25"/>
    <row r="2987" ht="270" customHeight="1" x14ac:dyDescent="0.25"/>
    <row r="2988" ht="270" customHeight="1" x14ac:dyDescent="0.25"/>
    <row r="2989" ht="270" customHeight="1" x14ac:dyDescent="0.25"/>
    <row r="2990" ht="270" customHeight="1" x14ac:dyDescent="0.25"/>
    <row r="2991" ht="270" customHeight="1" x14ac:dyDescent="0.25"/>
    <row r="2992" ht="270" customHeight="1" x14ac:dyDescent="0.25"/>
    <row r="2993" ht="270" customHeight="1" x14ac:dyDescent="0.25"/>
    <row r="2994" ht="270" customHeight="1" x14ac:dyDescent="0.25"/>
    <row r="2995" ht="270" customHeight="1" x14ac:dyDescent="0.25"/>
    <row r="2996" ht="270" customHeight="1" x14ac:dyDescent="0.25"/>
    <row r="2997" ht="270" customHeight="1" x14ac:dyDescent="0.25"/>
    <row r="2998" ht="270" customHeight="1" x14ac:dyDescent="0.25"/>
    <row r="2999" ht="270" customHeight="1" x14ac:dyDescent="0.25"/>
    <row r="3000" ht="270" customHeight="1" x14ac:dyDescent="0.25"/>
    <row r="3001" ht="270" customHeight="1" x14ac:dyDescent="0.25"/>
    <row r="3002" ht="270" customHeight="1" x14ac:dyDescent="0.25"/>
    <row r="3003" ht="270" customHeight="1" x14ac:dyDescent="0.25"/>
    <row r="3004" ht="270" customHeight="1" x14ac:dyDescent="0.25"/>
    <row r="3005" ht="270" customHeight="1" x14ac:dyDescent="0.25"/>
    <row r="3006" ht="270" customHeight="1" x14ac:dyDescent="0.25"/>
    <row r="3007" ht="270" customHeight="1" x14ac:dyDescent="0.25"/>
    <row r="3008" ht="270" customHeight="1" x14ac:dyDescent="0.25"/>
    <row r="3009" ht="270" customHeight="1" x14ac:dyDescent="0.25"/>
    <row r="3010" ht="270" customHeight="1" x14ac:dyDescent="0.25"/>
    <row r="3011" ht="270" customHeight="1" x14ac:dyDescent="0.25"/>
    <row r="3012" ht="270" customHeight="1" x14ac:dyDescent="0.25"/>
    <row r="3013" ht="270" customHeight="1" x14ac:dyDescent="0.25"/>
    <row r="3014" ht="270" customHeight="1" x14ac:dyDescent="0.25"/>
    <row r="3015" ht="270" customHeight="1" x14ac:dyDescent="0.25"/>
    <row r="3016" ht="270" customHeight="1" x14ac:dyDescent="0.25"/>
    <row r="3017" ht="270" customHeight="1" x14ac:dyDescent="0.25"/>
    <row r="3018" ht="270" customHeight="1" x14ac:dyDescent="0.25"/>
    <row r="3019" ht="270" customHeight="1" x14ac:dyDescent="0.25"/>
    <row r="3020" ht="270" customHeight="1" x14ac:dyDescent="0.25"/>
    <row r="3021" ht="270" customHeight="1" x14ac:dyDescent="0.25"/>
    <row r="3022" ht="270" customHeight="1" x14ac:dyDescent="0.25"/>
    <row r="3023" ht="270" customHeight="1" x14ac:dyDescent="0.25"/>
    <row r="3024" ht="270" customHeight="1" x14ac:dyDescent="0.25"/>
    <row r="3025" ht="270" customHeight="1" x14ac:dyDescent="0.25"/>
    <row r="3026" ht="270" customHeight="1" x14ac:dyDescent="0.25"/>
    <row r="3027" ht="270" customHeight="1" x14ac:dyDescent="0.25"/>
    <row r="3028" ht="270" customHeight="1" x14ac:dyDescent="0.25"/>
    <row r="3029" ht="270" customHeight="1" x14ac:dyDescent="0.25"/>
    <row r="3030" ht="270" customHeight="1" x14ac:dyDescent="0.25"/>
    <row r="3031" ht="270" customHeight="1" x14ac:dyDescent="0.25"/>
    <row r="3032" ht="270" customHeight="1" x14ac:dyDescent="0.25"/>
    <row r="3033" ht="270" customHeight="1" x14ac:dyDescent="0.25"/>
    <row r="3034" ht="270" customHeight="1" x14ac:dyDescent="0.25"/>
    <row r="3035" ht="270" customHeight="1" x14ac:dyDescent="0.25"/>
    <row r="3036" ht="270" customHeight="1" x14ac:dyDescent="0.25"/>
    <row r="3037" ht="270" customHeight="1" x14ac:dyDescent="0.25"/>
    <row r="3038" ht="270" customHeight="1" x14ac:dyDescent="0.25"/>
    <row r="3039" ht="270" customHeight="1" x14ac:dyDescent="0.25"/>
    <row r="3040" ht="270" customHeight="1" x14ac:dyDescent="0.25"/>
    <row r="3041" ht="270" customHeight="1" x14ac:dyDescent="0.25"/>
    <row r="3042" ht="270" customHeight="1" x14ac:dyDescent="0.25"/>
    <row r="3043" ht="270" customHeight="1" x14ac:dyDescent="0.25"/>
    <row r="3044" ht="270" customHeight="1" x14ac:dyDescent="0.25"/>
    <row r="3045" ht="270" customHeight="1" x14ac:dyDescent="0.25"/>
    <row r="3046" ht="270" customHeight="1" x14ac:dyDescent="0.25"/>
    <row r="3047" ht="270" customHeight="1" x14ac:dyDescent="0.25"/>
    <row r="3048" ht="270" customHeight="1" x14ac:dyDescent="0.25"/>
    <row r="3049" ht="270" customHeight="1" x14ac:dyDescent="0.25"/>
    <row r="3050" ht="270" customHeight="1" x14ac:dyDescent="0.25"/>
    <row r="3051" ht="270" customHeight="1" x14ac:dyDescent="0.25"/>
    <row r="3052" ht="270" customHeight="1" x14ac:dyDescent="0.25"/>
    <row r="3053" ht="270" customHeight="1" x14ac:dyDescent="0.25"/>
    <row r="3054" ht="270" customHeight="1" x14ac:dyDescent="0.25"/>
    <row r="3055" ht="270" customHeight="1" x14ac:dyDescent="0.25"/>
    <row r="3056" ht="270" customHeight="1" x14ac:dyDescent="0.25"/>
    <row r="3057" ht="270" customHeight="1" x14ac:dyDescent="0.25"/>
    <row r="3058" ht="270" customHeight="1" x14ac:dyDescent="0.25"/>
    <row r="3059" ht="270" customHeight="1" x14ac:dyDescent="0.25"/>
    <row r="3060" ht="270" customHeight="1" x14ac:dyDescent="0.25"/>
    <row r="3061" ht="270" customHeight="1" x14ac:dyDescent="0.25"/>
    <row r="3062" ht="270" customHeight="1" x14ac:dyDescent="0.25"/>
    <row r="3063" ht="270" customHeight="1" x14ac:dyDescent="0.25"/>
    <row r="3064" ht="270" customHeight="1" x14ac:dyDescent="0.25"/>
    <row r="3065" ht="270" customHeight="1" x14ac:dyDescent="0.25"/>
    <row r="3066" ht="270" customHeight="1" x14ac:dyDescent="0.25"/>
    <row r="3067" ht="270" customHeight="1" x14ac:dyDescent="0.25"/>
    <row r="3068" ht="270" customHeight="1" x14ac:dyDescent="0.25"/>
    <row r="3069" ht="270" customHeight="1" x14ac:dyDescent="0.25"/>
    <row r="3070" ht="270" customHeight="1" x14ac:dyDescent="0.25"/>
    <row r="3071" ht="270" customHeight="1" x14ac:dyDescent="0.25"/>
    <row r="3072" ht="270" customHeight="1" x14ac:dyDescent="0.25"/>
    <row r="3073" ht="270" customHeight="1" x14ac:dyDescent="0.25"/>
    <row r="3074" ht="270" customHeight="1" x14ac:dyDescent="0.25"/>
    <row r="3075" ht="270" customHeight="1" x14ac:dyDescent="0.25"/>
    <row r="3076" ht="270" customHeight="1" x14ac:dyDescent="0.25"/>
    <row r="3077" ht="270" customHeight="1" x14ac:dyDescent="0.25"/>
    <row r="3078" ht="270" customHeight="1" x14ac:dyDescent="0.25"/>
    <row r="3079" ht="270" customHeight="1" x14ac:dyDescent="0.25"/>
    <row r="3080" ht="270" customHeight="1" x14ac:dyDescent="0.25"/>
    <row r="3081" ht="270" customHeight="1" x14ac:dyDescent="0.25"/>
    <row r="3082" ht="270" customHeight="1" x14ac:dyDescent="0.25"/>
    <row r="3083" ht="270" customHeight="1" x14ac:dyDescent="0.25"/>
    <row r="3084" ht="270" customHeight="1" x14ac:dyDescent="0.25"/>
    <row r="3085" ht="270" customHeight="1" x14ac:dyDescent="0.25"/>
    <row r="3086" ht="270" customHeight="1" x14ac:dyDescent="0.25"/>
    <row r="3087" ht="270" customHeight="1" x14ac:dyDescent="0.25"/>
    <row r="3088" ht="270" customHeight="1" x14ac:dyDescent="0.25"/>
    <row r="3089" ht="270" customHeight="1" x14ac:dyDescent="0.25"/>
    <row r="3090" ht="270" customHeight="1" x14ac:dyDescent="0.25"/>
    <row r="3091" ht="270" customHeight="1" x14ac:dyDescent="0.25"/>
    <row r="3092" ht="270" customHeight="1" x14ac:dyDescent="0.25"/>
    <row r="3093" ht="270" customHeight="1" x14ac:dyDescent="0.25"/>
    <row r="3094" ht="270" customHeight="1" x14ac:dyDescent="0.25"/>
    <row r="3095" ht="270" customHeight="1" x14ac:dyDescent="0.25"/>
    <row r="3096" ht="270" customHeight="1" x14ac:dyDescent="0.25"/>
    <row r="3097" ht="270" customHeight="1" x14ac:dyDescent="0.25"/>
    <row r="3098" ht="270" customHeight="1" x14ac:dyDescent="0.25"/>
    <row r="3099" ht="270" customHeight="1" x14ac:dyDescent="0.25"/>
    <row r="3100" ht="270" customHeight="1" x14ac:dyDescent="0.25"/>
    <row r="3101" ht="270" customHeight="1" x14ac:dyDescent="0.25"/>
    <row r="3102" ht="270" customHeight="1" x14ac:dyDescent="0.25"/>
    <row r="3103" ht="270" customHeight="1" x14ac:dyDescent="0.25"/>
    <row r="3104" ht="270" customHeight="1" x14ac:dyDescent="0.25"/>
    <row r="3105" ht="270" customHeight="1" x14ac:dyDescent="0.25"/>
    <row r="3106" ht="270" customHeight="1" x14ac:dyDescent="0.25"/>
    <row r="3107" ht="270" customHeight="1" x14ac:dyDescent="0.25"/>
    <row r="3108" ht="270" customHeight="1" x14ac:dyDescent="0.25"/>
    <row r="3109" ht="270" customHeight="1" x14ac:dyDescent="0.25"/>
    <row r="3110" ht="270" customHeight="1" x14ac:dyDescent="0.25"/>
    <row r="3111" ht="270" customHeight="1" x14ac:dyDescent="0.25"/>
    <row r="3112" ht="270" customHeight="1" x14ac:dyDescent="0.25"/>
    <row r="3113" ht="270" customHeight="1" x14ac:dyDescent="0.25"/>
    <row r="3114" ht="270" customHeight="1" x14ac:dyDescent="0.25"/>
    <row r="3115" ht="270" customHeight="1" x14ac:dyDescent="0.25"/>
    <row r="3116" ht="270" customHeight="1" x14ac:dyDescent="0.25"/>
    <row r="3117" ht="270" customHeight="1" x14ac:dyDescent="0.25"/>
    <row r="3118" ht="270" customHeight="1" x14ac:dyDescent="0.25"/>
    <row r="3119" ht="270" customHeight="1" x14ac:dyDescent="0.25"/>
    <row r="3120" ht="270" customHeight="1" x14ac:dyDescent="0.25"/>
    <row r="3121" ht="270" customHeight="1" x14ac:dyDescent="0.25"/>
    <row r="3122" ht="270" customHeight="1" x14ac:dyDescent="0.25"/>
    <row r="3123" ht="270" customHeight="1" x14ac:dyDescent="0.25"/>
    <row r="3124" ht="270" customHeight="1" x14ac:dyDescent="0.25"/>
    <row r="3125" ht="270" customHeight="1" x14ac:dyDescent="0.25"/>
    <row r="3126" ht="270" customHeight="1" x14ac:dyDescent="0.25"/>
    <row r="3127" ht="270" customHeight="1" x14ac:dyDescent="0.25"/>
    <row r="3128" ht="270" customHeight="1" x14ac:dyDescent="0.25"/>
    <row r="3129" ht="270" customHeight="1" x14ac:dyDescent="0.25"/>
    <row r="3130" ht="270" customHeight="1" x14ac:dyDescent="0.25"/>
    <row r="3131" ht="270" customHeight="1" x14ac:dyDescent="0.25"/>
    <row r="3132" ht="270" customHeight="1" x14ac:dyDescent="0.25"/>
    <row r="3133" ht="270" customHeight="1" x14ac:dyDescent="0.25"/>
    <row r="3134" ht="270" customHeight="1" x14ac:dyDescent="0.25"/>
    <row r="3135" ht="270" customHeight="1" x14ac:dyDescent="0.25"/>
    <row r="3136" ht="270" customHeight="1" x14ac:dyDescent="0.25"/>
    <row r="3137" ht="270" customHeight="1" x14ac:dyDescent="0.25"/>
    <row r="3138" ht="270" customHeight="1" x14ac:dyDescent="0.25"/>
    <row r="3139" ht="270" customHeight="1" x14ac:dyDescent="0.25"/>
    <row r="3140" ht="270" customHeight="1" x14ac:dyDescent="0.25"/>
    <row r="3141" ht="270" customHeight="1" x14ac:dyDescent="0.25"/>
    <row r="3142" ht="270" customHeight="1" x14ac:dyDescent="0.25"/>
    <row r="3143" ht="270" customHeight="1" x14ac:dyDescent="0.25"/>
    <row r="3144" ht="270" customHeight="1" x14ac:dyDescent="0.25"/>
    <row r="3145" ht="270" customHeight="1" x14ac:dyDescent="0.25"/>
    <row r="3146" ht="270" customHeight="1" x14ac:dyDescent="0.25"/>
    <row r="3147" ht="270" customHeight="1" x14ac:dyDescent="0.25"/>
    <row r="3148" ht="270" customHeight="1" x14ac:dyDescent="0.25"/>
    <row r="3149" ht="270" customHeight="1" x14ac:dyDescent="0.25"/>
    <row r="3150" ht="270" customHeight="1" x14ac:dyDescent="0.25"/>
    <row r="3151" ht="270" customHeight="1" x14ac:dyDescent="0.25"/>
    <row r="3152" ht="270" customHeight="1" x14ac:dyDescent="0.25"/>
    <row r="3153" ht="270" customHeight="1" x14ac:dyDescent="0.25"/>
    <row r="3154" ht="270" customHeight="1" x14ac:dyDescent="0.25"/>
    <row r="3155" ht="270" customHeight="1" x14ac:dyDescent="0.25"/>
    <row r="3156" ht="270" customHeight="1" x14ac:dyDescent="0.25"/>
    <row r="3157" ht="270" customHeight="1" x14ac:dyDescent="0.25"/>
    <row r="3158" ht="270" customHeight="1" x14ac:dyDescent="0.25"/>
    <row r="3159" ht="270" customHeight="1" x14ac:dyDescent="0.25"/>
    <row r="3160" ht="270" customHeight="1" x14ac:dyDescent="0.25"/>
    <row r="3161" ht="270" customHeight="1" x14ac:dyDescent="0.25"/>
    <row r="3162" ht="270" customHeight="1" x14ac:dyDescent="0.25"/>
    <row r="3163" ht="270" customHeight="1" x14ac:dyDescent="0.25"/>
    <row r="3164" ht="270" customHeight="1" x14ac:dyDescent="0.25"/>
    <row r="3165" ht="270" customHeight="1" x14ac:dyDescent="0.25"/>
    <row r="3166" ht="270" customHeight="1" x14ac:dyDescent="0.25"/>
    <row r="3167" ht="270" customHeight="1" x14ac:dyDescent="0.25"/>
    <row r="3168" ht="270" customHeight="1" x14ac:dyDescent="0.25"/>
    <row r="3169" ht="270" customHeight="1" x14ac:dyDescent="0.25"/>
    <row r="3170" ht="270" customHeight="1" x14ac:dyDescent="0.25"/>
    <row r="3171" ht="270" customHeight="1" x14ac:dyDescent="0.25"/>
    <row r="3172" ht="270" customHeight="1" x14ac:dyDescent="0.25"/>
    <row r="3173" ht="270" customHeight="1" x14ac:dyDescent="0.25"/>
    <row r="3174" ht="270" customHeight="1" x14ac:dyDescent="0.25"/>
    <row r="3175" ht="270" customHeight="1" x14ac:dyDescent="0.25"/>
    <row r="3176" ht="270" customHeight="1" x14ac:dyDescent="0.25"/>
    <row r="3177" ht="270" customHeight="1" x14ac:dyDescent="0.25"/>
    <row r="3178" ht="270" customHeight="1" x14ac:dyDescent="0.25"/>
    <row r="3179" ht="270" customHeight="1" x14ac:dyDescent="0.25"/>
    <row r="3180" ht="270" customHeight="1" x14ac:dyDescent="0.25"/>
    <row r="3181" ht="270" customHeight="1" x14ac:dyDescent="0.25"/>
    <row r="3182" ht="270" customHeight="1" x14ac:dyDescent="0.25"/>
    <row r="3183" ht="270" customHeight="1" x14ac:dyDescent="0.25"/>
    <row r="3184" ht="270" customHeight="1" x14ac:dyDescent="0.25"/>
    <row r="3185" ht="270" customHeight="1" x14ac:dyDescent="0.25"/>
    <row r="3186" ht="270" customHeight="1" x14ac:dyDescent="0.25"/>
    <row r="3187" ht="270" customHeight="1" x14ac:dyDescent="0.25"/>
    <row r="3188" ht="270" customHeight="1" x14ac:dyDescent="0.25"/>
    <row r="3189" ht="270" customHeight="1" x14ac:dyDescent="0.25"/>
    <row r="3190" ht="270" customHeight="1" x14ac:dyDescent="0.25"/>
    <row r="3191" ht="270" customHeight="1" x14ac:dyDescent="0.25"/>
    <row r="3192" ht="270" customHeight="1" x14ac:dyDescent="0.25"/>
    <row r="3193" ht="270" customHeight="1" x14ac:dyDescent="0.25"/>
    <row r="3194" ht="270" customHeight="1" x14ac:dyDescent="0.25"/>
    <row r="3195" ht="270" customHeight="1" x14ac:dyDescent="0.25"/>
    <row r="3196" ht="270" customHeight="1" x14ac:dyDescent="0.25"/>
    <row r="3197" ht="270" customHeight="1" x14ac:dyDescent="0.25"/>
    <row r="3198" ht="270" customHeight="1" x14ac:dyDescent="0.25"/>
    <row r="3199" ht="270" customHeight="1" x14ac:dyDescent="0.25"/>
    <row r="3200" ht="270" customHeight="1" x14ac:dyDescent="0.25"/>
    <row r="3201" ht="270" customHeight="1" x14ac:dyDescent="0.25"/>
    <row r="3202" ht="270" customHeight="1" x14ac:dyDescent="0.25"/>
    <row r="3203" ht="270" customHeight="1" x14ac:dyDescent="0.25"/>
    <row r="3204" ht="270" customHeight="1" x14ac:dyDescent="0.25"/>
    <row r="3205" ht="270" customHeight="1" x14ac:dyDescent="0.25"/>
    <row r="3206" ht="270" customHeight="1" x14ac:dyDescent="0.25"/>
    <row r="3207" ht="270" customHeight="1" x14ac:dyDescent="0.25"/>
    <row r="3208" ht="270" customHeight="1" x14ac:dyDescent="0.25"/>
    <row r="3209" ht="270" customHeight="1" x14ac:dyDescent="0.25"/>
    <row r="3210" ht="270" customHeight="1" x14ac:dyDescent="0.25"/>
    <row r="3211" ht="270" customHeight="1" x14ac:dyDescent="0.25"/>
    <row r="3212" ht="270" customHeight="1" x14ac:dyDescent="0.25"/>
    <row r="3213" ht="270" customHeight="1" x14ac:dyDescent="0.25"/>
    <row r="3214" ht="270" customHeight="1" x14ac:dyDescent="0.25"/>
    <row r="3215" ht="270" customHeight="1" x14ac:dyDescent="0.25"/>
    <row r="3216" ht="270" customHeight="1" x14ac:dyDescent="0.25"/>
    <row r="3217" ht="270" customHeight="1" x14ac:dyDescent="0.25"/>
    <row r="3218" ht="270" customHeight="1" x14ac:dyDescent="0.25"/>
    <row r="3219" ht="270" customHeight="1" x14ac:dyDescent="0.25"/>
    <row r="3220" ht="270" customHeight="1" x14ac:dyDescent="0.25"/>
    <row r="3221" ht="270" customHeight="1" x14ac:dyDescent="0.25"/>
    <row r="3222" ht="270" customHeight="1" x14ac:dyDescent="0.25"/>
    <row r="3223" ht="270" customHeight="1" x14ac:dyDescent="0.25"/>
    <row r="3224" ht="270" customHeight="1" x14ac:dyDescent="0.25"/>
    <row r="3225" ht="270" customHeight="1" x14ac:dyDescent="0.25"/>
    <row r="3226" ht="270" customHeight="1" x14ac:dyDescent="0.25"/>
    <row r="3227" ht="270" customHeight="1" x14ac:dyDescent="0.25"/>
    <row r="3228" ht="270" customHeight="1" x14ac:dyDescent="0.25"/>
    <row r="3229" ht="270" customHeight="1" x14ac:dyDescent="0.25"/>
    <row r="3230" ht="270" customHeight="1" x14ac:dyDescent="0.25"/>
    <row r="3231" ht="270" customHeight="1" x14ac:dyDescent="0.25"/>
    <row r="3232" ht="270" customHeight="1" x14ac:dyDescent="0.25"/>
    <row r="3233" ht="270" customHeight="1" x14ac:dyDescent="0.25"/>
    <row r="3234" ht="270" customHeight="1" x14ac:dyDescent="0.25"/>
    <row r="3235" ht="270" customHeight="1" x14ac:dyDescent="0.25"/>
    <row r="3236" ht="270" customHeight="1" x14ac:dyDescent="0.25"/>
    <row r="3237" ht="270" customHeight="1" x14ac:dyDescent="0.25"/>
    <row r="3238" ht="270" customHeight="1" x14ac:dyDescent="0.25"/>
    <row r="3239" ht="270" customHeight="1" x14ac:dyDescent="0.25"/>
    <row r="3240" ht="270" customHeight="1" x14ac:dyDescent="0.25"/>
    <row r="3241" ht="270" customHeight="1" x14ac:dyDescent="0.25"/>
    <row r="3242" ht="270" customHeight="1" x14ac:dyDescent="0.25"/>
    <row r="3243" ht="270" customHeight="1" x14ac:dyDescent="0.25"/>
    <row r="3244" ht="270" customHeight="1" x14ac:dyDescent="0.25"/>
    <row r="3245" ht="270" customHeight="1" x14ac:dyDescent="0.25"/>
    <row r="3246" ht="270" customHeight="1" x14ac:dyDescent="0.25"/>
    <row r="3247" ht="270" customHeight="1" x14ac:dyDescent="0.25"/>
    <row r="3248" ht="270" customHeight="1" x14ac:dyDescent="0.25"/>
    <row r="3249" ht="270" customHeight="1" x14ac:dyDescent="0.25"/>
    <row r="3250" ht="270" customHeight="1" x14ac:dyDescent="0.25"/>
    <row r="3251" ht="270" customHeight="1" x14ac:dyDescent="0.25"/>
    <row r="3252" ht="270" customHeight="1" x14ac:dyDescent="0.25"/>
    <row r="3253" ht="270" customHeight="1" x14ac:dyDescent="0.25"/>
    <row r="3254" ht="270" customHeight="1" x14ac:dyDescent="0.25"/>
    <row r="3255" ht="270" customHeight="1" x14ac:dyDescent="0.25"/>
    <row r="3256" ht="270" customHeight="1" x14ac:dyDescent="0.25"/>
    <row r="3257" ht="270" customHeight="1" x14ac:dyDescent="0.25"/>
    <row r="3258" ht="270" customHeight="1" x14ac:dyDescent="0.25"/>
    <row r="3259" ht="270" customHeight="1" x14ac:dyDescent="0.25"/>
    <row r="3260" ht="270" customHeight="1" x14ac:dyDescent="0.25"/>
    <row r="3261" ht="270" customHeight="1" x14ac:dyDescent="0.25"/>
    <row r="3262" ht="270" customHeight="1" x14ac:dyDescent="0.25"/>
    <row r="3263" ht="270" customHeight="1" x14ac:dyDescent="0.25"/>
    <row r="3264" ht="270" customHeight="1" x14ac:dyDescent="0.25"/>
    <row r="3265" ht="270" customHeight="1" x14ac:dyDescent="0.25"/>
    <row r="3266" ht="270" customHeight="1" x14ac:dyDescent="0.25"/>
    <row r="3267" ht="270" customHeight="1" x14ac:dyDescent="0.25"/>
    <row r="3268" ht="270" customHeight="1" x14ac:dyDescent="0.25"/>
    <row r="3269" ht="270" customHeight="1" x14ac:dyDescent="0.25"/>
    <row r="3270" ht="270" customHeight="1" x14ac:dyDescent="0.25"/>
    <row r="3271" ht="270" customHeight="1" x14ac:dyDescent="0.25"/>
    <row r="3272" ht="270" customHeight="1" x14ac:dyDescent="0.25"/>
    <row r="3273" ht="270" customHeight="1" x14ac:dyDescent="0.25"/>
    <row r="3274" ht="270" customHeight="1" x14ac:dyDescent="0.25"/>
    <row r="3275" ht="270" customHeight="1" x14ac:dyDescent="0.25"/>
    <row r="3276" ht="270" customHeight="1" x14ac:dyDescent="0.25"/>
    <row r="3277" ht="270" customHeight="1" x14ac:dyDescent="0.25"/>
    <row r="3278" ht="270" customHeight="1" x14ac:dyDescent="0.25"/>
    <row r="3279" ht="270" customHeight="1" x14ac:dyDescent="0.25"/>
    <row r="3280" ht="270" customHeight="1" x14ac:dyDescent="0.25"/>
    <row r="3281" ht="270" customHeight="1" x14ac:dyDescent="0.25"/>
    <row r="3282" ht="270" customHeight="1" x14ac:dyDescent="0.25"/>
    <row r="3283" ht="270" customHeight="1" x14ac:dyDescent="0.25"/>
    <row r="3284" ht="270" customHeight="1" x14ac:dyDescent="0.25"/>
    <row r="3285" ht="270" customHeight="1" x14ac:dyDescent="0.25"/>
    <row r="3286" ht="270" customHeight="1" x14ac:dyDescent="0.25"/>
    <row r="3287" ht="270" customHeight="1" x14ac:dyDescent="0.25"/>
    <row r="3288" ht="270" customHeight="1" x14ac:dyDescent="0.25"/>
    <row r="3289" ht="270" customHeight="1" x14ac:dyDescent="0.25"/>
    <row r="3290" ht="270" customHeight="1" x14ac:dyDescent="0.25"/>
    <row r="3291" ht="270" customHeight="1" x14ac:dyDescent="0.25"/>
    <row r="3292" ht="270" customHeight="1" x14ac:dyDescent="0.25"/>
    <row r="3293" ht="270" customHeight="1" x14ac:dyDescent="0.25"/>
    <row r="3294" ht="270" customHeight="1" x14ac:dyDescent="0.25"/>
    <row r="3295" ht="270" customHeight="1" x14ac:dyDescent="0.25"/>
    <row r="3296" ht="270" customHeight="1" x14ac:dyDescent="0.25"/>
    <row r="3297" ht="270" customHeight="1" x14ac:dyDescent="0.25"/>
    <row r="3298" ht="270" customHeight="1" x14ac:dyDescent="0.25"/>
    <row r="3299" ht="270" customHeight="1" x14ac:dyDescent="0.25"/>
    <row r="3300" ht="270" customHeight="1" x14ac:dyDescent="0.25"/>
    <row r="3301" ht="270" customHeight="1" x14ac:dyDescent="0.25"/>
    <row r="3302" ht="270" customHeight="1" x14ac:dyDescent="0.25"/>
    <row r="3303" ht="270" customHeight="1" x14ac:dyDescent="0.25"/>
    <row r="3304" ht="270" customHeight="1" x14ac:dyDescent="0.25"/>
    <row r="3305" ht="270" customHeight="1" x14ac:dyDescent="0.25"/>
    <row r="3306" ht="270" customHeight="1" x14ac:dyDescent="0.25"/>
    <row r="3307" ht="270" customHeight="1" x14ac:dyDescent="0.25"/>
    <row r="3308" ht="270" customHeight="1" x14ac:dyDescent="0.25"/>
    <row r="3309" ht="270" customHeight="1" x14ac:dyDescent="0.25"/>
    <row r="3310" ht="270" customHeight="1" x14ac:dyDescent="0.25"/>
    <row r="3311" ht="270" customHeight="1" x14ac:dyDescent="0.25"/>
    <row r="3312" ht="270" customHeight="1" x14ac:dyDescent="0.25"/>
    <row r="3313" ht="270" customHeight="1" x14ac:dyDescent="0.25"/>
    <row r="3314" ht="270" customHeight="1" x14ac:dyDescent="0.25"/>
    <row r="3315" ht="270" customHeight="1" x14ac:dyDescent="0.25"/>
    <row r="3316" ht="270" customHeight="1" x14ac:dyDescent="0.25"/>
    <row r="3317" ht="270" customHeight="1" x14ac:dyDescent="0.25"/>
    <row r="3318" ht="270" customHeight="1" x14ac:dyDescent="0.25"/>
    <row r="3319" ht="270" customHeight="1" x14ac:dyDescent="0.25"/>
    <row r="3320" ht="270" customHeight="1" x14ac:dyDescent="0.25"/>
    <row r="3321" ht="270" customHeight="1" x14ac:dyDescent="0.25"/>
    <row r="3322" ht="270" customHeight="1" x14ac:dyDescent="0.25"/>
    <row r="3323" ht="270" customHeight="1" x14ac:dyDescent="0.25"/>
    <row r="3324" ht="270" customHeight="1" x14ac:dyDescent="0.25"/>
    <row r="3325" ht="270" customHeight="1" x14ac:dyDescent="0.25"/>
    <row r="3326" ht="270" customHeight="1" x14ac:dyDescent="0.25"/>
    <row r="3327" ht="270" customHeight="1" x14ac:dyDescent="0.25"/>
    <row r="3328" ht="270" customHeight="1" x14ac:dyDescent="0.25"/>
    <row r="3329" ht="270" customHeight="1" x14ac:dyDescent="0.25"/>
    <row r="3330" ht="270" customHeight="1" x14ac:dyDescent="0.25"/>
    <row r="3331" ht="270" customHeight="1" x14ac:dyDescent="0.25"/>
    <row r="3332" ht="270" customHeight="1" x14ac:dyDescent="0.25"/>
    <row r="3333" ht="270" customHeight="1" x14ac:dyDescent="0.25"/>
    <row r="3334" ht="270" customHeight="1" x14ac:dyDescent="0.25"/>
    <row r="3335" ht="270" customHeight="1" x14ac:dyDescent="0.25"/>
    <row r="3336" ht="270" customHeight="1" x14ac:dyDescent="0.25"/>
    <row r="3337" ht="270" customHeight="1" x14ac:dyDescent="0.25"/>
    <row r="3338" ht="270" customHeight="1" x14ac:dyDescent="0.25"/>
    <row r="3339" ht="270" customHeight="1" x14ac:dyDescent="0.25"/>
    <row r="3340" ht="270" customHeight="1" x14ac:dyDescent="0.25"/>
    <row r="3341" ht="270" customHeight="1" x14ac:dyDescent="0.25"/>
    <row r="3342" ht="270" customHeight="1" x14ac:dyDescent="0.25"/>
    <row r="3343" ht="270" customHeight="1" x14ac:dyDescent="0.25"/>
    <row r="3344" ht="270" customHeight="1" x14ac:dyDescent="0.25"/>
    <row r="3345" ht="270" customHeight="1" x14ac:dyDescent="0.25"/>
    <row r="3346" ht="270" customHeight="1" x14ac:dyDescent="0.25"/>
    <row r="3347" ht="270" customHeight="1" x14ac:dyDescent="0.25"/>
    <row r="3348" ht="270" customHeight="1" x14ac:dyDescent="0.25"/>
    <row r="3349" ht="270" customHeight="1" x14ac:dyDescent="0.25"/>
    <row r="3350" ht="270" customHeight="1" x14ac:dyDescent="0.25"/>
    <row r="3351" ht="270" customHeight="1" x14ac:dyDescent="0.25"/>
    <row r="3352" ht="270" customHeight="1" x14ac:dyDescent="0.25"/>
    <row r="3353" ht="270" customHeight="1" x14ac:dyDescent="0.25"/>
    <row r="3354" ht="270" customHeight="1" x14ac:dyDescent="0.25"/>
    <row r="3355" ht="270" customHeight="1" x14ac:dyDescent="0.25"/>
    <row r="3356" ht="270" customHeight="1" x14ac:dyDescent="0.25"/>
    <row r="3357" ht="270" customHeight="1" x14ac:dyDescent="0.25"/>
    <row r="3358" ht="270" customHeight="1" x14ac:dyDescent="0.25"/>
    <row r="3359" ht="270" customHeight="1" x14ac:dyDescent="0.25"/>
    <row r="3360" ht="270" customHeight="1" x14ac:dyDescent="0.25"/>
    <row r="3361" ht="270" customHeight="1" x14ac:dyDescent="0.25"/>
    <row r="3362" ht="270" customHeight="1" x14ac:dyDescent="0.25"/>
    <row r="3363" ht="270" customHeight="1" x14ac:dyDescent="0.25"/>
    <row r="3364" ht="270" customHeight="1" x14ac:dyDescent="0.25"/>
    <row r="3365" ht="270" customHeight="1" x14ac:dyDescent="0.25"/>
    <row r="3366" ht="270" customHeight="1" x14ac:dyDescent="0.25"/>
    <row r="3367" ht="270" customHeight="1" x14ac:dyDescent="0.25"/>
    <row r="3368" ht="270" customHeight="1" x14ac:dyDescent="0.25"/>
    <row r="3369" ht="270" customHeight="1" x14ac:dyDescent="0.25"/>
    <row r="3370" ht="270" customHeight="1" x14ac:dyDescent="0.25"/>
    <row r="3371" ht="270" customHeight="1" x14ac:dyDescent="0.25"/>
    <row r="3372" ht="270" customHeight="1" x14ac:dyDescent="0.25"/>
    <row r="3373" ht="270" customHeight="1" x14ac:dyDescent="0.25"/>
    <row r="3374" ht="270" customHeight="1" x14ac:dyDescent="0.25"/>
    <row r="3375" ht="270" customHeight="1" x14ac:dyDescent="0.25"/>
    <row r="3376" ht="270" customHeight="1" x14ac:dyDescent="0.25"/>
    <row r="3377" ht="270" customHeight="1" x14ac:dyDescent="0.25"/>
    <row r="3378" ht="270" customHeight="1" x14ac:dyDescent="0.25"/>
    <row r="3379" ht="270" customHeight="1" x14ac:dyDescent="0.25"/>
    <row r="3380" ht="270" customHeight="1" x14ac:dyDescent="0.25"/>
    <row r="3381" ht="270" customHeight="1" x14ac:dyDescent="0.25"/>
    <row r="3382" ht="270" customHeight="1" x14ac:dyDescent="0.25"/>
    <row r="3383" ht="270" customHeight="1" x14ac:dyDescent="0.25"/>
    <row r="3384" ht="270" customHeight="1" x14ac:dyDescent="0.25"/>
    <row r="3385" ht="270" customHeight="1" x14ac:dyDescent="0.25"/>
    <row r="3386" ht="270" customHeight="1" x14ac:dyDescent="0.25"/>
    <row r="3387" ht="270" customHeight="1" x14ac:dyDescent="0.25"/>
    <row r="3388" ht="270" customHeight="1" x14ac:dyDescent="0.25"/>
    <row r="3389" ht="270" customHeight="1" x14ac:dyDescent="0.25"/>
    <row r="3390" ht="270" customHeight="1" x14ac:dyDescent="0.25"/>
    <row r="3391" ht="270" customHeight="1" x14ac:dyDescent="0.25"/>
    <row r="3392" ht="270" customHeight="1" x14ac:dyDescent="0.25"/>
    <row r="3393" ht="270" customHeight="1" x14ac:dyDescent="0.25"/>
    <row r="3394" ht="270" customHeight="1" x14ac:dyDescent="0.25"/>
    <row r="3395" ht="270" customHeight="1" x14ac:dyDescent="0.25"/>
    <row r="3396" ht="270" customHeight="1" x14ac:dyDescent="0.25"/>
    <row r="3397" ht="270" customHeight="1" x14ac:dyDescent="0.25"/>
    <row r="3398" ht="270" customHeight="1" x14ac:dyDescent="0.25"/>
    <row r="3399" ht="270" customHeight="1" x14ac:dyDescent="0.25"/>
    <row r="3400" ht="270" customHeight="1" x14ac:dyDescent="0.25"/>
    <row r="3401" ht="270" customHeight="1" x14ac:dyDescent="0.25"/>
    <row r="3402" ht="270" customHeight="1" x14ac:dyDescent="0.25"/>
    <row r="3403" ht="270" customHeight="1" x14ac:dyDescent="0.25"/>
    <row r="3404" ht="270" customHeight="1" x14ac:dyDescent="0.25"/>
    <row r="3405" ht="270" customHeight="1" x14ac:dyDescent="0.25"/>
    <row r="3406" ht="270" customHeight="1" x14ac:dyDescent="0.25"/>
    <row r="3407" ht="270" customHeight="1" x14ac:dyDescent="0.25"/>
    <row r="3408" ht="270" customHeight="1" x14ac:dyDescent="0.25"/>
    <row r="3409" ht="270" customHeight="1" x14ac:dyDescent="0.25"/>
    <row r="3410" ht="270" customHeight="1" x14ac:dyDescent="0.25"/>
    <row r="3411" ht="270" customHeight="1" x14ac:dyDescent="0.25"/>
    <row r="3412" ht="270" customHeight="1" x14ac:dyDescent="0.25"/>
    <row r="3413" ht="270" customHeight="1" x14ac:dyDescent="0.25"/>
    <row r="3414" ht="270" customHeight="1" x14ac:dyDescent="0.25"/>
    <row r="3415" ht="270" customHeight="1" x14ac:dyDescent="0.25"/>
    <row r="3416" ht="270" customHeight="1" x14ac:dyDescent="0.25"/>
    <row r="3417" ht="270" customHeight="1" x14ac:dyDescent="0.25"/>
    <row r="3418" ht="270" customHeight="1" x14ac:dyDescent="0.25"/>
    <row r="3419" ht="270" customHeight="1" x14ac:dyDescent="0.25"/>
    <row r="3420" ht="270" customHeight="1" x14ac:dyDescent="0.25"/>
    <row r="3421" ht="270" customHeight="1" x14ac:dyDescent="0.25"/>
    <row r="3422" ht="270" customHeight="1" x14ac:dyDescent="0.25"/>
    <row r="3423" ht="270" customHeight="1" x14ac:dyDescent="0.25"/>
    <row r="3424" ht="270" customHeight="1" x14ac:dyDescent="0.25"/>
    <row r="3425" ht="270" customHeight="1" x14ac:dyDescent="0.25"/>
    <row r="3426" ht="270" customHeight="1" x14ac:dyDescent="0.25"/>
    <row r="3427" ht="270" customHeight="1" x14ac:dyDescent="0.25"/>
    <row r="3428" ht="270" customHeight="1" x14ac:dyDescent="0.25"/>
    <row r="3429" ht="270" customHeight="1" x14ac:dyDescent="0.25"/>
    <row r="3430" ht="270" customHeight="1" x14ac:dyDescent="0.25"/>
    <row r="3431" ht="270" customHeight="1" x14ac:dyDescent="0.25"/>
    <row r="3432" ht="270" customHeight="1" x14ac:dyDescent="0.25"/>
    <row r="3433" ht="270" customHeight="1" x14ac:dyDescent="0.25"/>
    <row r="3434" ht="270" customHeight="1" x14ac:dyDescent="0.25"/>
    <row r="3435" ht="270" customHeight="1" x14ac:dyDescent="0.25"/>
    <row r="3436" ht="270" customHeight="1" x14ac:dyDescent="0.25"/>
    <row r="3437" ht="270" customHeight="1" x14ac:dyDescent="0.25"/>
    <row r="3438" ht="270" customHeight="1" x14ac:dyDescent="0.25"/>
    <row r="3439" ht="270" customHeight="1" x14ac:dyDescent="0.25"/>
    <row r="3440" ht="270" customHeight="1" x14ac:dyDescent="0.25"/>
    <row r="3441" ht="270" customHeight="1" x14ac:dyDescent="0.25"/>
    <row r="3442" ht="270" customHeight="1" x14ac:dyDescent="0.25"/>
    <row r="3443" ht="270" customHeight="1" x14ac:dyDescent="0.25"/>
    <row r="3444" ht="270" customHeight="1" x14ac:dyDescent="0.25"/>
    <row r="3445" ht="270" customHeight="1" x14ac:dyDescent="0.25"/>
    <row r="3446" ht="270" customHeight="1" x14ac:dyDescent="0.25"/>
    <row r="3447" ht="270" customHeight="1" x14ac:dyDescent="0.25"/>
    <row r="3448" ht="270" customHeight="1" x14ac:dyDescent="0.25"/>
    <row r="3449" ht="270" customHeight="1" x14ac:dyDescent="0.25"/>
    <row r="3450" ht="270" customHeight="1" x14ac:dyDescent="0.25"/>
    <row r="3451" ht="270" customHeight="1" x14ac:dyDescent="0.25"/>
    <row r="3452" ht="270" customHeight="1" x14ac:dyDescent="0.25"/>
    <row r="3453" ht="270" customHeight="1" x14ac:dyDescent="0.25"/>
    <row r="3454" ht="270" customHeight="1" x14ac:dyDescent="0.25"/>
    <row r="3455" ht="270" customHeight="1" x14ac:dyDescent="0.25"/>
    <row r="3456" ht="270" customHeight="1" x14ac:dyDescent="0.25"/>
    <row r="3457" ht="270" customHeight="1" x14ac:dyDescent="0.25"/>
    <row r="3458" ht="270" customHeight="1" x14ac:dyDescent="0.25"/>
    <row r="3459" ht="270" customHeight="1" x14ac:dyDescent="0.25"/>
    <row r="3460" ht="270" customHeight="1" x14ac:dyDescent="0.25"/>
    <row r="3461" ht="270" customHeight="1" x14ac:dyDescent="0.25"/>
    <row r="3462" ht="270" customHeight="1" x14ac:dyDescent="0.25"/>
    <row r="3463" ht="270" customHeight="1" x14ac:dyDescent="0.25"/>
    <row r="3464" ht="270" customHeight="1" x14ac:dyDescent="0.25"/>
    <row r="3465" ht="270" customHeight="1" x14ac:dyDescent="0.25"/>
    <row r="3466" ht="270" customHeight="1" x14ac:dyDescent="0.25"/>
    <row r="3467" ht="270" customHeight="1" x14ac:dyDescent="0.25"/>
    <row r="3468" ht="270" customHeight="1" x14ac:dyDescent="0.25"/>
    <row r="3469" ht="270" customHeight="1" x14ac:dyDescent="0.25"/>
    <row r="3470" ht="270" customHeight="1" x14ac:dyDescent="0.25"/>
    <row r="3471" ht="270" customHeight="1" x14ac:dyDescent="0.25"/>
    <row r="3472" ht="270" customHeight="1" x14ac:dyDescent="0.25"/>
    <row r="3473" ht="270" customHeight="1" x14ac:dyDescent="0.25"/>
    <row r="3474" ht="270" customHeight="1" x14ac:dyDescent="0.25"/>
    <row r="3475" ht="270" customHeight="1" x14ac:dyDescent="0.25"/>
    <row r="3476" ht="270" customHeight="1" x14ac:dyDescent="0.25"/>
    <row r="3477" ht="270" customHeight="1" x14ac:dyDescent="0.25"/>
    <row r="3478" ht="270" customHeight="1" x14ac:dyDescent="0.25"/>
    <row r="3479" ht="270" customHeight="1" x14ac:dyDescent="0.25"/>
    <row r="3480" ht="270" customHeight="1" x14ac:dyDescent="0.25"/>
    <row r="3481" ht="270" customHeight="1" x14ac:dyDescent="0.25"/>
    <row r="3482" ht="270" customHeight="1" x14ac:dyDescent="0.25"/>
    <row r="3483" ht="270" customHeight="1" x14ac:dyDescent="0.25"/>
    <row r="3484" ht="270" customHeight="1" x14ac:dyDescent="0.25"/>
    <row r="3485" ht="270" customHeight="1" x14ac:dyDescent="0.25"/>
    <row r="3486" ht="270" customHeight="1" x14ac:dyDescent="0.25"/>
    <row r="3487" ht="270" customHeight="1" x14ac:dyDescent="0.25"/>
    <row r="3488" ht="270" customHeight="1" x14ac:dyDescent="0.25"/>
    <row r="3489" ht="270" customHeight="1" x14ac:dyDescent="0.25"/>
    <row r="3490" ht="270" customHeight="1" x14ac:dyDescent="0.25"/>
    <row r="3491" ht="270" customHeight="1" x14ac:dyDescent="0.25"/>
    <row r="3492" ht="270" customHeight="1" x14ac:dyDescent="0.25"/>
    <row r="3493" ht="270" customHeight="1" x14ac:dyDescent="0.25"/>
    <row r="3494" ht="270" customHeight="1" x14ac:dyDescent="0.25"/>
    <row r="3495" ht="270" customHeight="1" x14ac:dyDescent="0.25"/>
    <row r="3496" ht="270" customHeight="1" x14ac:dyDescent="0.25"/>
    <row r="3497" ht="270" customHeight="1" x14ac:dyDescent="0.25"/>
    <row r="3498" ht="270" customHeight="1" x14ac:dyDescent="0.25"/>
    <row r="3499" ht="270" customHeight="1" x14ac:dyDescent="0.25"/>
    <row r="3500" ht="270" customHeight="1" x14ac:dyDescent="0.25"/>
    <row r="3501" ht="270" customHeight="1" x14ac:dyDescent="0.25"/>
    <row r="3502" ht="270" customHeight="1" x14ac:dyDescent="0.25"/>
    <row r="3503" ht="270" customHeight="1" x14ac:dyDescent="0.25"/>
    <row r="3504" ht="270" customHeight="1" x14ac:dyDescent="0.25"/>
    <row r="3505" ht="270" customHeight="1" x14ac:dyDescent="0.25"/>
    <row r="3506" ht="270" customHeight="1" x14ac:dyDescent="0.25"/>
    <row r="3507" ht="270" customHeight="1" x14ac:dyDescent="0.25"/>
    <row r="3508" ht="270" customHeight="1" x14ac:dyDescent="0.25"/>
    <row r="3509" ht="270" customHeight="1" x14ac:dyDescent="0.25"/>
    <row r="3510" ht="270" customHeight="1" x14ac:dyDescent="0.25"/>
    <row r="3511" ht="270" customHeight="1" x14ac:dyDescent="0.25"/>
    <row r="3512" ht="270" customHeight="1" x14ac:dyDescent="0.25"/>
    <row r="3513" ht="270" customHeight="1" x14ac:dyDescent="0.25"/>
    <row r="3514" ht="270" customHeight="1" x14ac:dyDescent="0.25"/>
    <row r="3515" ht="270" customHeight="1" x14ac:dyDescent="0.25"/>
    <row r="3516" ht="270" customHeight="1" x14ac:dyDescent="0.25"/>
    <row r="3517" ht="270" customHeight="1" x14ac:dyDescent="0.25"/>
    <row r="3518" ht="270" customHeight="1" x14ac:dyDescent="0.25"/>
    <row r="3519" ht="270" customHeight="1" x14ac:dyDescent="0.25"/>
    <row r="3520" ht="270" customHeight="1" x14ac:dyDescent="0.25"/>
    <row r="3521" ht="270" customHeight="1" x14ac:dyDescent="0.25"/>
    <row r="3522" ht="270" customHeight="1" x14ac:dyDescent="0.25"/>
    <row r="3523" ht="270" customHeight="1" x14ac:dyDescent="0.25"/>
    <row r="3524" ht="270" customHeight="1" x14ac:dyDescent="0.25"/>
    <row r="3525" ht="270" customHeight="1" x14ac:dyDescent="0.25"/>
    <row r="3526" ht="270" customHeight="1" x14ac:dyDescent="0.25"/>
    <row r="3527" ht="270" customHeight="1" x14ac:dyDescent="0.25"/>
    <row r="3528" ht="270" customHeight="1" x14ac:dyDescent="0.25"/>
    <row r="3529" ht="270" customHeight="1" x14ac:dyDescent="0.25"/>
    <row r="3530" ht="270" customHeight="1" x14ac:dyDescent="0.25"/>
    <row r="3531" ht="270" customHeight="1" x14ac:dyDescent="0.25"/>
    <row r="3532" ht="270" customHeight="1" x14ac:dyDescent="0.25"/>
    <row r="3533" ht="270" customHeight="1" x14ac:dyDescent="0.25"/>
    <row r="3534" ht="270" customHeight="1" x14ac:dyDescent="0.25"/>
    <row r="3535" ht="270" customHeight="1" x14ac:dyDescent="0.25"/>
    <row r="3536" ht="270" customHeight="1" x14ac:dyDescent="0.25"/>
    <row r="3537" ht="270" customHeight="1" x14ac:dyDescent="0.25"/>
    <row r="3538" ht="270" customHeight="1" x14ac:dyDescent="0.25"/>
    <row r="3539" ht="270" customHeight="1" x14ac:dyDescent="0.25"/>
    <row r="3540" ht="270" customHeight="1" x14ac:dyDescent="0.25"/>
    <row r="3541" ht="270" customHeight="1" x14ac:dyDescent="0.25"/>
    <row r="3542" ht="270" customHeight="1" x14ac:dyDescent="0.25"/>
    <row r="3543" ht="270" customHeight="1" x14ac:dyDescent="0.25"/>
    <row r="3544" ht="270" customHeight="1" x14ac:dyDescent="0.25"/>
    <row r="3545" ht="270" customHeight="1" x14ac:dyDescent="0.25"/>
    <row r="3546" ht="270" customHeight="1" x14ac:dyDescent="0.25"/>
    <row r="3547" ht="270" customHeight="1" x14ac:dyDescent="0.25"/>
    <row r="3548" ht="270" customHeight="1" x14ac:dyDescent="0.25"/>
    <row r="3549" ht="270" customHeight="1" x14ac:dyDescent="0.25"/>
    <row r="3550" ht="270" customHeight="1" x14ac:dyDescent="0.25"/>
    <row r="3551" ht="270" customHeight="1" x14ac:dyDescent="0.25"/>
    <row r="3552" ht="270" customHeight="1" x14ac:dyDescent="0.25"/>
    <row r="3553" ht="270" customHeight="1" x14ac:dyDescent="0.25"/>
    <row r="3554" ht="270" customHeight="1" x14ac:dyDescent="0.25"/>
    <row r="3555" ht="270" customHeight="1" x14ac:dyDescent="0.25"/>
    <row r="3556" ht="270" customHeight="1" x14ac:dyDescent="0.25"/>
    <row r="3557" ht="270" customHeight="1" x14ac:dyDescent="0.25"/>
    <row r="3558" ht="270" customHeight="1" x14ac:dyDescent="0.25"/>
    <row r="3559" ht="270" customHeight="1" x14ac:dyDescent="0.25"/>
    <row r="3560" ht="270" customHeight="1" x14ac:dyDescent="0.25"/>
    <row r="3561" ht="270" customHeight="1" x14ac:dyDescent="0.25"/>
    <row r="3562" ht="270" customHeight="1" x14ac:dyDescent="0.25"/>
    <row r="3563" ht="270" customHeight="1" x14ac:dyDescent="0.25"/>
    <row r="3564" ht="270" customHeight="1" x14ac:dyDescent="0.25"/>
    <row r="3565" ht="270" customHeight="1" x14ac:dyDescent="0.25"/>
    <row r="3566" ht="270" customHeight="1" x14ac:dyDescent="0.25"/>
    <row r="3567" ht="270" customHeight="1" x14ac:dyDescent="0.25"/>
    <row r="3568" ht="270" customHeight="1" x14ac:dyDescent="0.25"/>
    <row r="3569" ht="270" customHeight="1" x14ac:dyDescent="0.25"/>
    <row r="3570" ht="270" customHeight="1" x14ac:dyDescent="0.25"/>
  </sheetData>
  <mergeCells count="39">
    <mergeCell ref="B8:S8"/>
    <mergeCell ref="A10:A11"/>
    <mergeCell ref="B10:B11"/>
    <mergeCell ref="C10:C11"/>
    <mergeCell ref="G10:G11"/>
    <mergeCell ref="H10:J10"/>
    <mergeCell ref="K10:Y10"/>
    <mergeCell ref="P2:Y2"/>
    <mergeCell ref="P3:Y3"/>
    <mergeCell ref="P4:Y4"/>
    <mergeCell ref="P5:Y5"/>
    <mergeCell ref="P6:Y6"/>
    <mergeCell ref="E15:E22"/>
    <mergeCell ref="F15:F22"/>
    <mergeCell ref="B24:B35"/>
    <mergeCell ref="F24:F35"/>
    <mergeCell ref="D10:D11"/>
    <mergeCell ref="E10:E11"/>
    <mergeCell ref="F10:F11"/>
    <mergeCell ref="C24:C35"/>
    <mergeCell ref="D24:D35"/>
    <mergeCell ref="E24:E35"/>
    <mergeCell ref="D15:D22"/>
    <mergeCell ref="A43:A46"/>
    <mergeCell ref="A104:A105"/>
    <mergeCell ref="A129:A134"/>
    <mergeCell ref="A13:A35"/>
    <mergeCell ref="B15:B22"/>
    <mergeCell ref="C15:C22"/>
    <mergeCell ref="A309:X309"/>
    <mergeCell ref="A292:A293"/>
    <mergeCell ref="A148:A149"/>
    <mergeCell ref="A188:A191"/>
    <mergeCell ref="A193:A195"/>
    <mergeCell ref="A267:A269"/>
    <mergeCell ref="A282:A283"/>
    <mergeCell ref="A285:A286"/>
    <mergeCell ref="A288:A290"/>
    <mergeCell ref="A203:A206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30" firstPageNumber="21" fitToHeight="0" orientation="landscape" useFirstPageNumber="1" r:id="rId1"/>
  <headerFooter scaleWithDoc="0">
    <oddHeader>&amp;C&amp;P</oddHeader>
    <firstHeader xml:space="preserve">&amp;C&amp;"Times New Roman,обычный"&amp;12 16
</first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1"/>
  <sheetViews>
    <sheetView topLeftCell="A93" zoomScaleNormal="100" workbookViewId="0">
      <selection activeCell="B104" sqref="B104"/>
    </sheetView>
  </sheetViews>
  <sheetFormatPr defaultRowHeight="15" x14ac:dyDescent="0.25"/>
  <cols>
    <col min="1" max="1" width="7.7109375" customWidth="1"/>
    <col min="2" max="2" width="84.85546875" customWidth="1"/>
    <col min="3" max="3" width="39.5703125" customWidth="1"/>
    <col min="4" max="4" width="16.85546875" customWidth="1"/>
    <col min="5" max="5" width="15.28515625" customWidth="1"/>
    <col min="6" max="7" width="11" customWidth="1"/>
  </cols>
  <sheetData>
    <row r="2" spans="1:7" s="4" customFormat="1" ht="79.5" customHeight="1" x14ac:dyDescent="0.25">
      <c r="A2" s="157" t="s">
        <v>185</v>
      </c>
      <c r="B2" s="13" t="s">
        <v>3</v>
      </c>
      <c r="C2" s="27" t="s">
        <v>82</v>
      </c>
      <c r="D2" s="26" t="s">
        <v>163</v>
      </c>
      <c r="E2" s="26" t="s">
        <v>163</v>
      </c>
      <c r="F2" s="26" t="s">
        <v>163</v>
      </c>
      <c r="G2" s="1">
        <v>97</v>
      </c>
    </row>
    <row r="3" spans="1:7" s="4" customFormat="1" ht="32.25" customHeight="1" x14ac:dyDescent="0.25">
      <c r="A3" s="157"/>
      <c r="B3" s="14" t="s">
        <v>164</v>
      </c>
      <c r="C3" s="27" t="s">
        <v>82</v>
      </c>
      <c r="D3" s="26" t="s">
        <v>199</v>
      </c>
      <c r="E3" s="26" t="s">
        <v>40</v>
      </c>
      <c r="F3" s="26" t="s">
        <v>201</v>
      </c>
      <c r="G3" s="1">
        <v>0</v>
      </c>
    </row>
    <row r="4" spans="1:7" s="4" customFormat="1" ht="32.25" customHeight="1" x14ac:dyDescent="0.25">
      <c r="A4" s="157"/>
      <c r="B4" s="25" t="s">
        <v>164</v>
      </c>
      <c r="C4" s="27" t="s">
        <v>82</v>
      </c>
      <c r="D4" s="3" t="s">
        <v>199</v>
      </c>
      <c r="E4" s="3" t="s">
        <v>298</v>
      </c>
      <c r="F4" s="3" t="s">
        <v>201</v>
      </c>
      <c r="G4" s="1">
        <v>97</v>
      </c>
    </row>
    <row r="5" spans="1:7" s="4" customFormat="1" ht="110.25" customHeight="1" x14ac:dyDescent="0.25">
      <c r="A5" s="32" t="s">
        <v>184</v>
      </c>
      <c r="B5" s="14" t="s">
        <v>19</v>
      </c>
      <c r="C5" s="27" t="s">
        <v>82</v>
      </c>
      <c r="D5" s="26" t="s">
        <v>163</v>
      </c>
      <c r="E5" s="26" t="s">
        <v>163</v>
      </c>
      <c r="F5" s="26" t="s">
        <v>163</v>
      </c>
      <c r="G5" s="1">
        <f>G6+G7+G8++G9</f>
        <v>1300</v>
      </c>
    </row>
    <row r="6" spans="1:7" s="4" customFormat="1" ht="35.25" customHeight="1" x14ac:dyDescent="0.25">
      <c r="A6" s="15"/>
      <c r="B6" s="25" t="s">
        <v>164</v>
      </c>
      <c r="C6" s="27" t="s">
        <v>82</v>
      </c>
      <c r="D6" s="3" t="s">
        <v>199</v>
      </c>
      <c r="E6" s="3" t="s">
        <v>98</v>
      </c>
      <c r="F6" s="3" t="s">
        <v>201</v>
      </c>
      <c r="G6" s="1">
        <v>78</v>
      </c>
    </row>
    <row r="7" spans="1:7" s="4" customFormat="1" ht="35.25" customHeight="1" x14ac:dyDescent="0.25">
      <c r="A7" s="16"/>
      <c r="B7" s="25" t="s">
        <v>164</v>
      </c>
      <c r="C7" s="27" t="s">
        <v>82</v>
      </c>
      <c r="D7" s="3" t="s">
        <v>199</v>
      </c>
      <c r="E7" s="3" t="s">
        <v>98</v>
      </c>
      <c r="F7" s="3" t="s">
        <v>204</v>
      </c>
      <c r="G7" s="1"/>
    </row>
    <row r="8" spans="1:7" s="4" customFormat="1" ht="30" customHeight="1" x14ac:dyDescent="0.25">
      <c r="A8" s="16"/>
      <c r="B8" s="25" t="s">
        <v>164</v>
      </c>
      <c r="C8" s="27" t="s">
        <v>82</v>
      </c>
      <c r="D8" s="3" t="s">
        <v>199</v>
      </c>
      <c r="E8" s="3" t="s">
        <v>98</v>
      </c>
      <c r="F8" s="3" t="s">
        <v>208</v>
      </c>
      <c r="G8" s="1"/>
    </row>
    <row r="9" spans="1:7" s="4" customFormat="1" ht="24.75" customHeight="1" x14ac:dyDescent="0.25">
      <c r="A9" s="16"/>
      <c r="B9" s="25" t="s">
        <v>169</v>
      </c>
      <c r="C9" s="27"/>
      <c r="D9" s="26"/>
      <c r="E9" s="26"/>
      <c r="F9" s="26"/>
      <c r="G9" s="1">
        <v>1222</v>
      </c>
    </row>
    <row r="10" spans="1:7" s="4" customFormat="1" ht="35.25" customHeight="1" x14ac:dyDescent="0.25">
      <c r="A10" s="16"/>
      <c r="B10" s="11" t="s">
        <v>170</v>
      </c>
      <c r="C10" s="27" t="s">
        <v>82</v>
      </c>
      <c r="D10" s="3" t="s">
        <v>199</v>
      </c>
      <c r="E10" s="3" t="s">
        <v>71</v>
      </c>
      <c r="F10" s="3" t="s">
        <v>201</v>
      </c>
      <c r="G10" s="1">
        <v>1222</v>
      </c>
    </row>
    <row r="11" spans="1:7" s="4" customFormat="1" ht="35.25" customHeight="1" x14ac:dyDescent="0.25">
      <c r="A11" s="16"/>
      <c r="B11" s="11" t="s">
        <v>170</v>
      </c>
      <c r="C11" s="27" t="s">
        <v>82</v>
      </c>
      <c r="D11" s="3" t="s">
        <v>199</v>
      </c>
      <c r="E11" s="3" t="s">
        <v>71</v>
      </c>
      <c r="F11" s="3" t="s">
        <v>204</v>
      </c>
      <c r="G11" s="1"/>
    </row>
    <row r="12" spans="1:7" s="4" customFormat="1" ht="32.25" customHeight="1" x14ac:dyDescent="0.25">
      <c r="A12" s="17"/>
      <c r="B12" s="11" t="s">
        <v>170</v>
      </c>
      <c r="C12" s="27" t="s">
        <v>82</v>
      </c>
      <c r="D12" s="3" t="s">
        <v>199</v>
      </c>
      <c r="E12" s="3" t="s">
        <v>71</v>
      </c>
      <c r="F12" s="3" t="s">
        <v>208</v>
      </c>
      <c r="G12" s="1"/>
    </row>
    <row r="13" spans="1:7" s="4" customFormat="1" ht="160.5" customHeight="1" x14ac:dyDescent="0.25">
      <c r="A13" s="32" t="s">
        <v>192</v>
      </c>
      <c r="B13" s="14" t="s">
        <v>305</v>
      </c>
      <c r="C13" s="27" t="s">
        <v>287</v>
      </c>
      <c r="D13" s="26" t="s">
        <v>163</v>
      </c>
      <c r="E13" s="26" t="s">
        <v>163</v>
      </c>
      <c r="F13" s="26" t="s">
        <v>163</v>
      </c>
      <c r="G13" s="1">
        <f>G14+G15</f>
        <v>4150</v>
      </c>
    </row>
    <row r="14" spans="1:7" s="4" customFormat="1" ht="31.5" x14ac:dyDescent="0.25">
      <c r="A14" s="29"/>
      <c r="B14" s="25" t="s">
        <v>164</v>
      </c>
      <c r="C14" s="27" t="s">
        <v>186</v>
      </c>
      <c r="D14" s="3" t="s">
        <v>203</v>
      </c>
      <c r="E14" s="3" t="s">
        <v>98</v>
      </c>
      <c r="F14" s="3" t="s">
        <v>208</v>
      </c>
      <c r="G14" s="1">
        <v>21</v>
      </c>
    </row>
    <row r="15" spans="1:7" s="4" customFormat="1" ht="32.25" customHeight="1" x14ac:dyDescent="0.25">
      <c r="A15" s="30"/>
      <c r="B15" s="25" t="s">
        <v>169</v>
      </c>
      <c r="C15" s="27"/>
      <c r="D15" s="26"/>
      <c r="E15" s="26"/>
      <c r="F15" s="26"/>
      <c r="G15" s="1">
        <f>G16+G17+G18</f>
        <v>4129</v>
      </c>
    </row>
    <row r="16" spans="1:7" s="4" customFormat="1" ht="21.75" customHeight="1" x14ac:dyDescent="0.25">
      <c r="A16" s="30"/>
      <c r="B16" s="11" t="s">
        <v>170</v>
      </c>
      <c r="C16" s="27" t="s">
        <v>212</v>
      </c>
      <c r="D16" s="3" t="s">
        <v>203</v>
      </c>
      <c r="E16" s="3" t="s">
        <v>71</v>
      </c>
      <c r="F16" s="3" t="s">
        <v>208</v>
      </c>
      <c r="G16" s="1">
        <v>329</v>
      </c>
    </row>
    <row r="17" spans="1:7" s="4" customFormat="1" ht="51.75" customHeight="1" x14ac:dyDescent="0.25">
      <c r="A17" s="30"/>
      <c r="B17" s="11" t="s">
        <v>170</v>
      </c>
      <c r="C17" s="27" t="s">
        <v>176</v>
      </c>
      <c r="D17" s="3" t="s">
        <v>199</v>
      </c>
      <c r="E17" s="3" t="s">
        <v>71</v>
      </c>
      <c r="F17" s="3" t="s">
        <v>215</v>
      </c>
      <c r="G17" s="1">
        <v>3572</v>
      </c>
    </row>
    <row r="18" spans="1:7" s="4" customFormat="1" ht="47.25" customHeight="1" x14ac:dyDescent="0.25">
      <c r="A18" s="31"/>
      <c r="B18" s="11" t="s">
        <v>177</v>
      </c>
      <c r="C18" s="27" t="s">
        <v>176</v>
      </c>
      <c r="D18" s="26" t="s">
        <v>163</v>
      </c>
      <c r="E18" s="26" t="s">
        <v>163</v>
      </c>
      <c r="F18" s="26" t="s">
        <v>163</v>
      </c>
      <c r="G18" s="1">
        <v>228</v>
      </c>
    </row>
    <row r="19" spans="1:7" s="4" customFormat="1" ht="64.5" customHeight="1" x14ac:dyDescent="0.25">
      <c r="A19" s="32" t="s">
        <v>191</v>
      </c>
      <c r="B19" s="14" t="s">
        <v>22</v>
      </c>
      <c r="C19" s="27" t="s">
        <v>173</v>
      </c>
      <c r="D19" s="26" t="s">
        <v>163</v>
      </c>
      <c r="E19" s="26" t="s">
        <v>163</v>
      </c>
      <c r="F19" s="26" t="s">
        <v>163</v>
      </c>
      <c r="G19" s="1">
        <f>G20+G22</f>
        <v>1200</v>
      </c>
    </row>
    <row r="20" spans="1:7" s="4" customFormat="1" ht="32.25" customHeight="1" x14ac:dyDescent="0.25">
      <c r="A20" s="15"/>
      <c r="B20" s="25" t="s">
        <v>164</v>
      </c>
      <c r="C20" s="27" t="s">
        <v>173</v>
      </c>
      <c r="D20" s="3" t="s">
        <v>209</v>
      </c>
      <c r="E20" s="3" t="s">
        <v>98</v>
      </c>
      <c r="F20" s="3" t="s">
        <v>204</v>
      </c>
      <c r="G20" s="1">
        <v>72</v>
      </c>
    </row>
    <row r="21" spans="1:7" s="4" customFormat="1" ht="32.25" customHeight="1" x14ac:dyDescent="0.25">
      <c r="A21" s="16"/>
      <c r="B21" s="25" t="s">
        <v>164</v>
      </c>
      <c r="C21" s="27" t="s">
        <v>173</v>
      </c>
      <c r="D21" s="3" t="s">
        <v>209</v>
      </c>
      <c r="E21" s="3" t="s">
        <v>98</v>
      </c>
      <c r="F21" s="3" t="s">
        <v>208</v>
      </c>
      <c r="G21" s="1"/>
    </row>
    <row r="22" spans="1:7" s="4" customFormat="1" ht="32.25" customHeight="1" x14ac:dyDescent="0.25">
      <c r="A22" s="16"/>
      <c r="B22" s="25" t="s">
        <v>169</v>
      </c>
      <c r="C22" s="27"/>
      <c r="D22" s="26"/>
      <c r="E22" s="26"/>
      <c r="F22" s="26"/>
      <c r="G22" s="1">
        <v>1128</v>
      </c>
    </row>
    <row r="23" spans="1:7" s="4" customFormat="1" ht="32.25" customHeight="1" x14ac:dyDescent="0.25">
      <c r="A23" s="16"/>
      <c r="B23" s="11" t="s">
        <v>170</v>
      </c>
      <c r="C23" s="27" t="s">
        <v>173</v>
      </c>
      <c r="D23" s="3" t="s">
        <v>209</v>
      </c>
      <c r="E23" s="3" t="s">
        <v>71</v>
      </c>
      <c r="F23" s="3" t="s">
        <v>204</v>
      </c>
      <c r="G23" s="1"/>
    </row>
    <row r="24" spans="1:7" s="4" customFormat="1" ht="33.75" customHeight="1" x14ac:dyDescent="0.25">
      <c r="A24" s="17"/>
      <c r="B24" s="11" t="s">
        <v>170</v>
      </c>
      <c r="C24" s="27" t="s">
        <v>173</v>
      </c>
      <c r="D24" s="3" t="s">
        <v>209</v>
      </c>
      <c r="E24" s="3" t="s">
        <v>71</v>
      </c>
      <c r="F24" s="3" t="s">
        <v>208</v>
      </c>
      <c r="G24" s="1">
        <v>1128</v>
      </c>
    </row>
    <row r="25" spans="1:7" s="4" customFormat="1" ht="84.75" customHeight="1" x14ac:dyDescent="0.25">
      <c r="A25" s="32" t="s">
        <v>190</v>
      </c>
      <c r="B25" s="14" t="s">
        <v>20</v>
      </c>
      <c r="C25" s="27" t="s">
        <v>288</v>
      </c>
      <c r="D25" s="26" t="s">
        <v>163</v>
      </c>
      <c r="E25" s="26" t="s">
        <v>163</v>
      </c>
      <c r="F25" s="26" t="s">
        <v>163</v>
      </c>
      <c r="G25" s="1">
        <f>G26+G27+G28</f>
        <v>1672.8000000000002</v>
      </c>
    </row>
    <row r="26" spans="1:7" s="4" customFormat="1" ht="31.5" x14ac:dyDescent="0.25">
      <c r="A26" s="15"/>
      <c r="B26" s="25" t="s">
        <v>164</v>
      </c>
      <c r="C26" s="27" t="s">
        <v>187</v>
      </c>
      <c r="D26" s="3" t="s">
        <v>207</v>
      </c>
      <c r="E26" s="3" t="s">
        <v>98</v>
      </c>
      <c r="F26" s="3" t="s">
        <v>204</v>
      </c>
      <c r="G26" s="1">
        <v>33.18</v>
      </c>
    </row>
    <row r="27" spans="1:7" s="4" customFormat="1" ht="31.5" x14ac:dyDescent="0.25">
      <c r="A27" s="16"/>
      <c r="B27" s="25" t="s">
        <v>164</v>
      </c>
      <c r="C27" s="27" t="s">
        <v>187</v>
      </c>
      <c r="D27" s="3" t="s">
        <v>207</v>
      </c>
      <c r="E27" s="3" t="s">
        <v>98</v>
      </c>
      <c r="F27" s="3" t="s">
        <v>208</v>
      </c>
      <c r="G27" s="1"/>
    </row>
    <row r="28" spans="1:7" s="4" customFormat="1" ht="30" customHeight="1" x14ac:dyDescent="0.25">
      <c r="A28" s="17"/>
      <c r="B28" s="25" t="s">
        <v>169</v>
      </c>
      <c r="C28" s="26"/>
      <c r="D28" s="26"/>
      <c r="E28" s="26"/>
      <c r="F28" s="26"/>
      <c r="G28" s="1">
        <f>G29+G30+G31+G32</f>
        <v>1639.6200000000001</v>
      </c>
    </row>
    <row r="29" spans="1:7" s="4" customFormat="1" ht="31.5" x14ac:dyDescent="0.25">
      <c r="A29" s="17"/>
      <c r="B29" s="11" t="s">
        <v>170</v>
      </c>
      <c r="C29" s="27" t="s">
        <v>214</v>
      </c>
      <c r="D29" s="3" t="s">
        <v>207</v>
      </c>
      <c r="E29" s="3" t="s">
        <v>71</v>
      </c>
      <c r="F29" s="3" t="s">
        <v>204</v>
      </c>
      <c r="G29" s="1">
        <v>519.62</v>
      </c>
    </row>
    <row r="30" spans="1:7" s="4" customFormat="1" ht="31.5" x14ac:dyDescent="0.25">
      <c r="A30" s="32"/>
      <c r="B30" s="11" t="s">
        <v>170</v>
      </c>
      <c r="C30" s="27" t="s">
        <v>187</v>
      </c>
      <c r="D30" s="3" t="s">
        <v>207</v>
      </c>
      <c r="E30" s="3" t="s">
        <v>71</v>
      </c>
      <c r="F30" s="3" t="s">
        <v>208</v>
      </c>
      <c r="G30" s="1"/>
    </row>
    <row r="31" spans="1:7" s="4" customFormat="1" ht="46.5" customHeight="1" x14ac:dyDescent="0.25">
      <c r="A31" s="151"/>
      <c r="B31" s="11" t="s">
        <v>170</v>
      </c>
      <c r="C31" s="27" t="s">
        <v>176</v>
      </c>
      <c r="D31" s="3" t="s">
        <v>199</v>
      </c>
      <c r="E31" s="3" t="s">
        <v>71</v>
      </c>
      <c r="F31" s="3" t="s">
        <v>215</v>
      </c>
      <c r="G31" s="1">
        <v>1052.8</v>
      </c>
    </row>
    <row r="32" spans="1:7" s="4" customFormat="1" ht="48" customHeight="1" x14ac:dyDescent="0.25">
      <c r="A32" s="153"/>
      <c r="B32" s="11" t="s">
        <v>177</v>
      </c>
      <c r="C32" s="27" t="s">
        <v>176</v>
      </c>
      <c r="D32" s="26" t="s">
        <v>163</v>
      </c>
      <c r="E32" s="26" t="s">
        <v>163</v>
      </c>
      <c r="F32" s="26" t="s">
        <v>163</v>
      </c>
      <c r="G32" s="1">
        <v>67.2</v>
      </c>
    </row>
    <row r="33" spans="1:7" s="4" customFormat="1" ht="65.25" customHeight="1" x14ac:dyDescent="0.25">
      <c r="A33" s="32" t="s">
        <v>79</v>
      </c>
      <c r="B33" s="14" t="s">
        <v>21</v>
      </c>
      <c r="C33" s="27" t="s">
        <v>80</v>
      </c>
      <c r="D33" s="26" t="s">
        <v>163</v>
      </c>
      <c r="E33" s="26" t="s">
        <v>163</v>
      </c>
      <c r="F33" s="26" t="s">
        <v>163</v>
      </c>
      <c r="G33" s="1">
        <f>G34+G35</f>
        <v>350</v>
      </c>
    </row>
    <row r="34" spans="1:7" s="4" customFormat="1" ht="32.25" customHeight="1" x14ac:dyDescent="0.25">
      <c r="A34" s="15"/>
      <c r="B34" s="25" t="s">
        <v>164</v>
      </c>
      <c r="C34" s="27" t="s">
        <v>80</v>
      </c>
      <c r="D34" s="3" t="s">
        <v>199</v>
      </c>
      <c r="E34" s="3" t="s">
        <v>98</v>
      </c>
      <c r="F34" s="3" t="s">
        <v>201</v>
      </c>
      <c r="G34" s="1">
        <v>21</v>
      </c>
    </row>
    <row r="35" spans="1:7" s="4" customFormat="1" ht="32.25" customHeight="1" x14ac:dyDescent="0.25">
      <c r="A35" s="16"/>
      <c r="B35" s="25" t="s">
        <v>169</v>
      </c>
      <c r="C35" s="27"/>
      <c r="D35" s="26"/>
      <c r="E35" s="26"/>
      <c r="F35" s="26"/>
      <c r="G35" s="1">
        <v>329</v>
      </c>
    </row>
    <row r="36" spans="1:7" s="4" customFormat="1" ht="33.75" customHeight="1" x14ac:dyDescent="0.25">
      <c r="A36" s="17"/>
      <c r="B36" s="11" t="s">
        <v>170</v>
      </c>
      <c r="C36" s="27" t="s">
        <v>80</v>
      </c>
      <c r="D36" s="3" t="s">
        <v>199</v>
      </c>
      <c r="E36" s="3" t="s">
        <v>71</v>
      </c>
      <c r="F36" s="3" t="s">
        <v>201</v>
      </c>
      <c r="G36" s="1">
        <v>329</v>
      </c>
    </row>
    <row r="37" spans="1:7" s="4" customFormat="1" ht="81.75" customHeight="1" x14ac:dyDescent="0.25">
      <c r="A37" s="32" t="s">
        <v>307</v>
      </c>
      <c r="B37" s="14" t="s">
        <v>64</v>
      </c>
      <c r="C37" s="27" t="s">
        <v>1</v>
      </c>
      <c r="D37" s="26" t="s">
        <v>163</v>
      </c>
      <c r="E37" s="26" t="s">
        <v>163</v>
      </c>
      <c r="F37" s="26" t="s">
        <v>163</v>
      </c>
      <c r="G37" s="1">
        <f>G41+G42</f>
        <v>2000</v>
      </c>
    </row>
    <row r="38" spans="1:7" s="4" customFormat="1" ht="31.5" x14ac:dyDescent="0.25">
      <c r="A38" s="11"/>
      <c r="B38" s="25" t="s">
        <v>164</v>
      </c>
      <c r="C38" s="27" t="s">
        <v>168</v>
      </c>
      <c r="D38" s="3" t="s">
        <v>206</v>
      </c>
      <c r="E38" s="3" t="s">
        <v>202</v>
      </c>
      <c r="F38" s="3" t="s">
        <v>215</v>
      </c>
      <c r="G38" s="1">
        <v>0</v>
      </c>
    </row>
    <row r="39" spans="1:7" s="4" customFormat="1" ht="15.75" x14ac:dyDescent="0.25">
      <c r="A39" s="11"/>
      <c r="B39" s="25" t="s">
        <v>169</v>
      </c>
      <c r="C39" s="27"/>
      <c r="D39" s="26"/>
      <c r="E39" s="26"/>
      <c r="F39" s="26"/>
      <c r="G39" s="1">
        <f>G40+G41+G42</f>
        <v>2000</v>
      </c>
    </row>
    <row r="40" spans="1:7" s="4" customFormat="1" ht="31.5" x14ac:dyDescent="0.25">
      <c r="A40" s="11"/>
      <c r="B40" s="11" t="s">
        <v>170</v>
      </c>
      <c r="C40" s="27" t="s">
        <v>213</v>
      </c>
      <c r="D40" s="3" t="s">
        <v>206</v>
      </c>
      <c r="E40" s="3" t="s">
        <v>255</v>
      </c>
      <c r="F40" s="3" t="s">
        <v>215</v>
      </c>
      <c r="G40" s="1">
        <v>0</v>
      </c>
    </row>
    <row r="41" spans="1:7" s="4" customFormat="1" ht="47.25" x14ac:dyDescent="0.25">
      <c r="A41" s="11"/>
      <c r="B41" s="11" t="s">
        <v>170</v>
      </c>
      <c r="C41" s="27" t="s">
        <v>176</v>
      </c>
      <c r="D41" s="3" t="s">
        <v>199</v>
      </c>
      <c r="E41" s="3" t="s">
        <v>71</v>
      </c>
      <c r="F41" s="3" t="s">
        <v>215</v>
      </c>
      <c r="G41" s="1">
        <v>1880</v>
      </c>
    </row>
    <row r="42" spans="1:7" s="4" customFormat="1" ht="47.25" x14ac:dyDescent="0.25">
      <c r="A42" s="11"/>
      <c r="B42" s="11" t="s">
        <v>177</v>
      </c>
      <c r="C42" s="27" t="s">
        <v>176</v>
      </c>
      <c r="D42" s="26" t="s">
        <v>163</v>
      </c>
      <c r="E42" s="26" t="s">
        <v>163</v>
      </c>
      <c r="F42" s="26" t="s">
        <v>163</v>
      </c>
      <c r="G42" s="1">
        <v>120</v>
      </c>
    </row>
    <row r="43" spans="1:7" s="4" customFormat="1" ht="128.25" customHeight="1" x14ac:dyDescent="0.25">
      <c r="A43" s="32" t="s">
        <v>309</v>
      </c>
      <c r="B43" s="14" t="s">
        <v>189</v>
      </c>
      <c r="C43" s="27" t="s">
        <v>1</v>
      </c>
      <c r="D43" s="26" t="s">
        <v>163</v>
      </c>
      <c r="E43" s="26" t="s">
        <v>163</v>
      </c>
      <c r="F43" s="26" t="s">
        <v>163</v>
      </c>
      <c r="G43" s="1">
        <f>G44+G45</f>
        <v>900</v>
      </c>
    </row>
    <row r="44" spans="1:7" s="4" customFormat="1" ht="31.5" x14ac:dyDescent="0.25">
      <c r="A44" s="151"/>
      <c r="B44" s="25" t="s">
        <v>164</v>
      </c>
      <c r="C44" s="27" t="s">
        <v>168</v>
      </c>
      <c r="D44" s="3" t="s">
        <v>206</v>
      </c>
      <c r="E44" s="3" t="s">
        <v>202</v>
      </c>
      <c r="F44" s="3" t="s">
        <v>215</v>
      </c>
      <c r="G44" s="1">
        <v>0</v>
      </c>
    </row>
    <row r="45" spans="1:7" s="4" customFormat="1" ht="24.75" customHeight="1" x14ac:dyDescent="0.25">
      <c r="A45" s="153"/>
      <c r="B45" s="25" t="s">
        <v>169</v>
      </c>
      <c r="C45" s="27"/>
      <c r="D45" s="26"/>
      <c r="E45" s="26"/>
      <c r="F45" s="26"/>
      <c r="G45" s="1">
        <f>G46+G47+G48</f>
        <v>900</v>
      </c>
    </row>
    <row r="46" spans="1:7" s="4" customFormat="1" ht="24.75" customHeight="1" x14ac:dyDescent="0.25">
      <c r="A46" s="153"/>
      <c r="B46" s="11" t="s">
        <v>170</v>
      </c>
      <c r="C46" s="27" t="s">
        <v>213</v>
      </c>
      <c r="D46" s="3" t="s">
        <v>206</v>
      </c>
      <c r="E46" s="3" t="s">
        <v>200</v>
      </c>
      <c r="F46" s="3" t="s">
        <v>215</v>
      </c>
      <c r="G46" s="1">
        <v>0</v>
      </c>
    </row>
    <row r="47" spans="1:7" s="4" customFormat="1" ht="24.75" customHeight="1" x14ac:dyDescent="0.25">
      <c r="A47" s="153"/>
      <c r="B47" s="11" t="s">
        <v>170</v>
      </c>
      <c r="C47" s="27" t="s">
        <v>176</v>
      </c>
      <c r="D47" s="3" t="s">
        <v>199</v>
      </c>
      <c r="E47" s="3" t="s">
        <v>71</v>
      </c>
      <c r="F47" s="3" t="s">
        <v>215</v>
      </c>
      <c r="G47" s="1">
        <v>846</v>
      </c>
    </row>
    <row r="48" spans="1:7" s="4" customFormat="1" ht="68.25" customHeight="1" x14ac:dyDescent="0.25">
      <c r="A48" s="152"/>
      <c r="B48" s="11" t="s">
        <v>177</v>
      </c>
      <c r="C48" s="27" t="s">
        <v>176</v>
      </c>
      <c r="D48" s="3" t="s">
        <v>163</v>
      </c>
      <c r="E48" s="3" t="s">
        <v>163</v>
      </c>
      <c r="F48" s="3" t="s">
        <v>163</v>
      </c>
      <c r="G48" s="1">
        <v>54</v>
      </c>
    </row>
    <row r="49" spans="1:7" s="4" customFormat="1" ht="60.75" customHeight="1" x14ac:dyDescent="0.25">
      <c r="A49" s="32" t="s">
        <v>310</v>
      </c>
      <c r="B49" s="14" t="s">
        <v>65</v>
      </c>
      <c r="C49" s="27" t="s">
        <v>82</v>
      </c>
      <c r="D49" s="3" t="s">
        <v>199</v>
      </c>
      <c r="E49" s="3" t="s">
        <v>300</v>
      </c>
      <c r="F49" s="3" t="s">
        <v>201</v>
      </c>
      <c r="G49" s="2">
        <f>G50</f>
        <v>45</v>
      </c>
    </row>
    <row r="50" spans="1:7" s="4" customFormat="1" ht="33" customHeight="1" x14ac:dyDescent="0.25">
      <c r="A50" s="32"/>
      <c r="B50" s="25" t="s">
        <v>164</v>
      </c>
      <c r="C50" s="27" t="s">
        <v>163</v>
      </c>
      <c r="D50" s="26" t="s">
        <v>163</v>
      </c>
      <c r="E50" s="26" t="s">
        <v>163</v>
      </c>
      <c r="F50" s="26" t="s">
        <v>163</v>
      </c>
      <c r="G50" s="2">
        <v>45</v>
      </c>
    </row>
    <row r="51" spans="1:7" s="4" customFormat="1" ht="105.75" customHeight="1" x14ac:dyDescent="0.25">
      <c r="A51" s="32" t="s">
        <v>49</v>
      </c>
      <c r="B51" s="18" t="s">
        <v>286</v>
      </c>
      <c r="C51" s="27" t="s">
        <v>289</v>
      </c>
      <c r="D51" s="26" t="s">
        <v>163</v>
      </c>
      <c r="E51" s="26" t="s">
        <v>163</v>
      </c>
      <c r="F51" s="26" t="s">
        <v>163</v>
      </c>
      <c r="G51" s="5">
        <f>G52+G53</f>
        <v>5954.7</v>
      </c>
    </row>
    <row r="52" spans="1:7" s="4" customFormat="1" ht="33" customHeight="1" x14ac:dyDescent="0.25">
      <c r="A52" s="15"/>
      <c r="B52" s="25" t="s">
        <v>164</v>
      </c>
      <c r="C52" s="27" t="s">
        <v>167</v>
      </c>
      <c r="D52" s="3" t="s">
        <v>210</v>
      </c>
      <c r="E52" s="3" t="s">
        <v>69</v>
      </c>
      <c r="F52" s="3" t="s">
        <v>204</v>
      </c>
      <c r="G52" s="1">
        <v>357.3</v>
      </c>
    </row>
    <row r="53" spans="1:7" s="4" customFormat="1" ht="32.25" customHeight="1" x14ac:dyDescent="0.25">
      <c r="A53" s="16"/>
      <c r="B53" s="25" t="s">
        <v>169</v>
      </c>
      <c r="C53" s="27"/>
      <c r="D53" s="26"/>
      <c r="E53" s="26"/>
      <c r="F53" s="26"/>
      <c r="G53" s="1">
        <v>5597.4</v>
      </c>
    </row>
    <row r="54" spans="1:7" s="4" customFormat="1" ht="50.25" customHeight="1" x14ac:dyDescent="0.25">
      <c r="A54" s="17"/>
      <c r="B54" s="11" t="s">
        <v>330</v>
      </c>
      <c r="C54" s="27" t="s">
        <v>167</v>
      </c>
      <c r="D54" s="3" t="s">
        <v>210</v>
      </c>
      <c r="E54" s="3"/>
      <c r="F54" s="3" t="s">
        <v>204</v>
      </c>
      <c r="G54" s="1">
        <v>5597.4</v>
      </c>
    </row>
    <row r="55" spans="1:7" s="4" customFormat="1" ht="48" hidden="1" customHeight="1" x14ac:dyDescent="0.25">
      <c r="A55" s="151"/>
      <c r="B55" s="11" t="s">
        <v>264</v>
      </c>
      <c r="C55" s="27" t="s">
        <v>176</v>
      </c>
      <c r="D55" s="3" t="s">
        <v>207</v>
      </c>
      <c r="E55" s="3" t="s">
        <v>200</v>
      </c>
      <c r="F55" s="3" t="s">
        <v>215</v>
      </c>
      <c r="G55" s="2">
        <v>0</v>
      </c>
    </row>
    <row r="56" spans="1:7" s="4" customFormat="1" ht="48.75" hidden="1" customHeight="1" x14ac:dyDescent="0.25">
      <c r="A56" s="152"/>
      <c r="B56" s="11" t="s">
        <v>264</v>
      </c>
      <c r="C56" s="27" t="s">
        <v>176</v>
      </c>
      <c r="D56" s="26" t="s">
        <v>163</v>
      </c>
      <c r="E56" s="26" t="s">
        <v>163</v>
      </c>
      <c r="F56" s="26" t="s">
        <v>163</v>
      </c>
      <c r="G56" s="2">
        <v>0</v>
      </c>
    </row>
    <row r="57" spans="1:7" s="4" customFormat="1" ht="51" customHeight="1" x14ac:dyDescent="0.25">
      <c r="A57" s="30"/>
      <c r="B57" s="11" t="s">
        <v>265</v>
      </c>
      <c r="C57" s="27" t="s">
        <v>176</v>
      </c>
      <c r="D57" s="3"/>
      <c r="E57" s="3"/>
      <c r="F57" s="3"/>
      <c r="G57" s="1">
        <v>0</v>
      </c>
    </row>
    <row r="58" spans="1:7" s="4" customFormat="1" ht="47.25" customHeight="1" x14ac:dyDescent="0.25">
      <c r="A58" s="31"/>
      <c r="B58" s="11" t="s">
        <v>177</v>
      </c>
      <c r="C58" s="27" t="s">
        <v>176</v>
      </c>
      <c r="D58" s="26" t="s">
        <v>163</v>
      </c>
      <c r="E58" s="26" t="s">
        <v>163</v>
      </c>
      <c r="F58" s="26" t="s">
        <v>163</v>
      </c>
      <c r="G58" s="1">
        <v>0</v>
      </c>
    </row>
    <row r="59" spans="1:7" s="4" customFormat="1" ht="54.75" customHeight="1" x14ac:dyDescent="0.25">
      <c r="A59" s="32" t="s">
        <v>58</v>
      </c>
      <c r="B59" s="14" t="s">
        <v>304</v>
      </c>
      <c r="C59" s="27" t="s">
        <v>167</v>
      </c>
      <c r="D59" s="26" t="s">
        <v>163</v>
      </c>
      <c r="E59" s="26" t="s">
        <v>163</v>
      </c>
      <c r="F59" s="26" t="s">
        <v>163</v>
      </c>
      <c r="G59" s="1">
        <f>G60+G62</f>
        <v>15155</v>
      </c>
    </row>
    <row r="60" spans="1:7" s="4" customFormat="1" ht="48.75" customHeight="1" x14ac:dyDescent="0.25">
      <c r="A60" s="15"/>
      <c r="B60" s="25" t="s">
        <v>164</v>
      </c>
      <c r="C60" s="27" t="s">
        <v>167</v>
      </c>
      <c r="D60" s="3" t="s">
        <v>210</v>
      </c>
      <c r="E60" s="3" t="s">
        <v>69</v>
      </c>
      <c r="F60" s="3" t="s">
        <v>204</v>
      </c>
      <c r="G60" s="1">
        <v>909.3</v>
      </c>
    </row>
    <row r="61" spans="1:7" s="4" customFormat="1" ht="33" customHeight="1" x14ac:dyDescent="0.25">
      <c r="A61" s="16"/>
      <c r="B61" s="25" t="s">
        <v>169</v>
      </c>
      <c r="C61" s="27"/>
      <c r="D61" s="26"/>
      <c r="E61" s="26"/>
      <c r="F61" s="26"/>
      <c r="G61" s="1">
        <f>G62</f>
        <v>14245.7</v>
      </c>
    </row>
    <row r="62" spans="1:7" s="4" customFormat="1" ht="36" customHeight="1" x14ac:dyDescent="0.25">
      <c r="A62" s="17"/>
      <c r="B62" s="11" t="s">
        <v>278</v>
      </c>
      <c r="C62" s="27" t="s">
        <v>167</v>
      </c>
      <c r="D62" s="3" t="s">
        <v>210</v>
      </c>
      <c r="E62" s="3"/>
      <c r="F62" s="3" t="s">
        <v>204</v>
      </c>
      <c r="G62" s="1">
        <v>14245.7</v>
      </c>
    </row>
    <row r="63" spans="1:7" s="4" customFormat="1" ht="68.25" customHeight="1" x14ac:dyDescent="0.25">
      <c r="A63" s="32" t="s">
        <v>103</v>
      </c>
      <c r="B63" s="14" t="s">
        <v>99</v>
      </c>
      <c r="C63" s="27" t="s">
        <v>82</v>
      </c>
      <c r="D63" s="26" t="s">
        <v>163</v>
      </c>
      <c r="E63" s="26" t="s">
        <v>163</v>
      </c>
      <c r="F63" s="26" t="s">
        <v>163</v>
      </c>
      <c r="G63" s="1">
        <f>G64+G65</f>
        <v>60</v>
      </c>
    </row>
    <row r="64" spans="1:7" s="4" customFormat="1" ht="21" customHeight="1" x14ac:dyDescent="0.25">
      <c r="A64" s="151"/>
      <c r="B64" s="25" t="s">
        <v>164</v>
      </c>
      <c r="C64" s="26" t="s">
        <v>163</v>
      </c>
      <c r="D64" s="3" t="s">
        <v>199</v>
      </c>
      <c r="E64" s="3" t="s">
        <v>101</v>
      </c>
      <c r="F64" s="3" t="s">
        <v>208</v>
      </c>
      <c r="G64" s="1">
        <v>60</v>
      </c>
    </row>
    <row r="65" spans="1:7" s="4" customFormat="1" ht="32.25" customHeight="1" x14ac:dyDescent="0.25">
      <c r="A65" s="153"/>
      <c r="B65" s="25" t="s">
        <v>169</v>
      </c>
      <c r="C65" s="26"/>
      <c r="D65" s="26"/>
      <c r="E65" s="26"/>
      <c r="F65" s="26"/>
      <c r="G65" s="1">
        <v>0</v>
      </c>
    </row>
    <row r="66" spans="1:7" s="4" customFormat="1" ht="20.25" customHeight="1" x14ac:dyDescent="0.25">
      <c r="A66" s="152"/>
      <c r="B66" s="11" t="s">
        <v>170</v>
      </c>
      <c r="C66" s="26" t="s">
        <v>163</v>
      </c>
      <c r="D66" s="3" t="s">
        <v>199</v>
      </c>
      <c r="E66" s="3" t="s">
        <v>77</v>
      </c>
      <c r="F66" s="3" t="s">
        <v>208</v>
      </c>
      <c r="G66" s="1">
        <v>0</v>
      </c>
    </row>
    <row r="67" spans="1:7" s="4" customFormat="1" ht="66" customHeight="1" x14ac:dyDescent="0.25">
      <c r="A67" s="32" t="s">
        <v>230</v>
      </c>
      <c r="B67" s="14" t="s">
        <v>74</v>
      </c>
      <c r="C67" s="27" t="s">
        <v>82</v>
      </c>
      <c r="D67" s="26" t="s">
        <v>163</v>
      </c>
      <c r="E67" s="26" t="s">
        <v>163</v>
      </c>
      <c r="F67" s="26" t="s">
        <v>163</v>
      </c>
      <c r="G67" s="1">
        <v>98</v>
      </c>
    </row>
    <row r="68" spans="1:7" s="4" customFormat="1" ht="21.75" customHeight="1" x14ac:dyDescent="0.25">
      <c r="A68" s="30"/>
      <c r="B68" s="25" t="s">
        <v>164</v>
      </c>
      <c r="C68" s="26" t="s">
        <v>163</v>
      </c>
      <c r="D68" s="3" t="s">
        <v>199</v>
      </c>
      <c r="E68" s="3" t="s">
        <v>101</v>
      </c>
      <c r="F68" s="3" t="s">
        <v>201</v>
      </c>
      <c r="G68" s="1">
        <v>0</v>
      </c>
    </row>
    <row r="69" spans="1:7" s="4" customFormat="1" ht="21" customHeight="1" x14ac:dyDescent="0.25">
      <c r="A69" s="30"/>
      <c r="B69" s="25" t="s">
        <v>164</v>
      </c>
      <c r="C69" s="26" t="s">
        <v>163</v>
      </c>
      <c r="D69" s="3" t="s">
        <v>199</v>
      </c>
      <c r="E69" s="3" t="s">
        <v>299</v>
      </c>
      <c r="F69" s="3" t="s">
        <v>201</v>
      </c>
      <c r="G69" s="1">
        <v>98</v>
      </c>
    </row>
    <row r="70" spans="1:7" s="4" customFormat="1" ht="81.75" customHeight="1" x14ac:dyDescent="0.25">
      <c r="A70" s="32" t="s">
        <v>231</v>
      </c>
      <c r="B70" s="14" t="s">
        <v>70</v>
      </c>
      <c r="C70" s="27" t="s">
        <v>82</v>
      </c>
      <c r="D70" s="26" t="s">
        <v>163</v>
      </c>
      <c r="E70" s="26" t="s">
        <v>163</v>
      </c>
      <c r="F70" s="26" t="s">
        <v>163</v>
      </c>
      <c r="G70" s="1">
        <f>G71+G72</f>
        <v>190</v>
      </c>
    </row>
    <row r="71" spans="1:7" s="4" customFormat="1" ht="23.25" customHeight="1" x14ac:dyDescent="0.25">
      <c r="A71" s="151"/>
      <c r="B71" s="25" t="s">
        <v>164</v>
      </c>
      <c r="C71" s="26" t="s">
        <v>163</v>
      </c>
      <c r="D71" s="3" t="s">
        <v>199</v>
      </c>
      <c r="E71" s="3" t="s">
        <v>101</v>
      </c>
      <c r="F71" s="3" t="s">
        <v>201</v>
      </c>
      <c r="G71" s="1">
        <v>11.4</v>
      </c>
    </row>
    <row r="72" spans="1:7" s="4" customFormat="1" ht="37.5" customHeight="1" x14ac:dyDescent="0.25">
      <c r="A72" s="153"/>
      <c r="B72" s="25" t="s">
        <v>169</v>
      </c>
      <c r="C72" s="26"/>
      <c r="D72" s="26"/>
      <c r="E72" s="26"/>
      <c r="F72" s="26"/>
      <c r="G72" s="1">
        <v>178.6</v>
      </c>
    </row>
    <row r="73" spans="1:7" s="4" customFormat="1" ht="20.25" customHeight="1" x14ac:dyDescent="0.25">
      <c r="A73" s="152"/>
      <c r="B73" s="11" t="s">
        <v>170</v>
      </c>
      <c r="C73" s="26" t="s">
        <v>163</v>
      </c>
      <c r="D73" s="3" t="s">
        <v>199</v>
      </c>
      <c r="E73" s="3" t="s">
        <v>77</v>
      </c>
      <c r="F73" s="3" t="s">
        <v>201</v>
      </c>
      <c r="G73" s="1">
        <v>178.6</v>
      </c>
    </row>
    <row r="74" spans="1:7" s="4" customFormat="1" ht="43.5" customHeight="1" x14ac:dyDescent="0.25">
      <c r="A74" s="32" t="s">
        <v>106</v>
      </c>
      <c r="B74" s="14" t="s">
        <v>252</v>
      </c>
      <c r="C74" s="27" t="s">
        <v>82</v>
      </c>
      <c r="D74" s="26" t="s">
        <v>163</v>
      </c>
      <c r="E74" s="26" t="s">
        <v>163</v>
      </c>
      <c r="F74" s="26" t="s">
        <v>163</v>
      </c>
      <c r="G74" s="1">
        <f>G75+G76</f>
        <v>97</v>
      </c>
    </row>
    <row r="75" spans="1:7" s="4" customFormat="1" ht="21.75" customHeight="1" x14ac:dyDescent="0.25">
      <c r="A75" s="29"/>
      <c r="B75" s="25" t="s">
        <v>164</v>
      </c>
      <c r="C75" s="26" t="s">
        <v>163</v>
      </c>
      <c r="D75" s="3" t="s">
        <v>199</v>
      </c>
      <c r="E75" s="3" t="s">
        <v>101</v>
      </c>
      <c r="F75" s="3" t="s">
        <v>208</v>
      </c>
      <c r="G75" s="1">
        <v>5.82</v>
      </c>
    </row>
    <row r="76" spans="1:7" s="4" customFormat="1" ht="36" customHeight="1" x14ac:dyDescent="0.25">
      <c r="A76" s="29"/>
      <c r="B76" s="25" t="s">
        <v>169</v>
      </c>
      <c r="C76" s="26"/>
      <c r="D76" s="26"/>
      <c r="E76" s="26"/>
      <c r="F76" s="26"/>
      <c r="G76" s="1">
        <v>91.18</v>
      </c>
    </row>
    <row r="77" spans="1:7" s="4" customFormat="1" ht="18" customHeight="1" x14ac:dyDescent="0.25">
      <c r="A77" s="29"/>
      <c r="B77" s="11" t="s">
        <v>170</v>
      </c>
      <c r="C77" s="26" t="s">
        <v>163</v>
      </c>
      <c r="D77" s="3" t="s">
        <v>199</v>
      </c>
      <c r="E77" s="3" t="s">
        <v>77</v>
      </c>
      <c r="F77" s="3" t="s">
        <v>208</v>
      </c>
      <c r="G77" s="1">
        <v>91.18</v>
      </c>
    </row>
    <row r="78" spans="1:7" s="4" customFormat="1" ht="85.5" customHeight="1" x14ac:dyDescent="0.25">
      <c r="A78" s="32" t="s">
        <v>233</v>
      </c>
      <c r="B78" s="14" t="s">
        <v>254</v>
      </c>
      <c r="C78" s="27" t="s">
        <v>82</v>
      </c>
      <c r="D78" s="26" t="s">
        <v>163</v>
      </c>
      <c r="E78" s="26" t="s">
        <v>163</v>
      </c>
      <c r="F78" s="26" t="s">
        <v>163</v>
      </c>
      <c r="G78" s="1">
        <f>G79+G81</f>
        <v>300</v>
      </c>
    </row>
    <row r="79" spans="1:7" s="4" customFormat="1" ht="24" customHeight="1" x14ac:dyDescent="0.25">
      <c r="A79" s="29"/>
      <c r="B79" s="25" t="s">
        <v>164</v>
      </c>
      <c r="C79" s="26" t="s">
        <v>163</v>
      </c>
      <c r="D79" s="3" t="s">
        <v>199</v>
      </c>
      <c r="E79" s="3" t="s">
        <v>101</v>
      </c>
      <c r="F79" s="3" t="s">
        <v>208</v>
      </c>
      <c r="G79" s="1">
        <v>18</v>
      </c>
    </row>
    <row r="80" spans="1:7" s="4" customFormat="1" ht="33" customHeight="1" x14ac:dyDescent="0.25">
      <c r="A80" s="29"/>
      <c r="B80" s="25" t="s">
        <v>169</v>
      </c>
      <c r="C80" s="26"/>
      <c r="D80" s="26"/>
      <c r="E80" s="26"/>
      <c r="F80" s="26"/>
      <c r="G80" s="1">
        <v>282</v>
      </c>
    </row>
    <row r="81" spans="1:7" s="4" customFormat="1" ht="21" customHeight="1" x14ac:dyDescent="0.25">
      <c r="A81" s="29"/>
      <c r="B81" s="11" t="s">
        <v>170</v>
      </c>
      <c r="C81" s="26" t="s">
        <v>163</v>
      </c>
      <c r="D81" s="3" t="s">
        <v>199</v>
      </c>
      <c r="E81" s="3" t="s">
        <v>255</v>
      </c>
      <c r="F81" s="3" t="s">
        <v>208</v>
      </c>
      <c r="G81" s="1">
        <v>282</v>
      </c>
    </row>
    <row r="82" spans="1:7" s="4" customFormat="1" ht="63" x14ac:dyDescent="0.25">
      <c r="A82" s="32" t="s">
        <v>111</v>
      </c>
      <c r="B82" s="14" t="s">
        <v>193</v>
      </c>
      <c r="C82" s="27" t="s">
        <v>82</v>
      </c>
      <c r="D82" s="26" t="s">
        <v>163</v>
      </c>
      <c r="E82" s="26" t="s">
        <v>163</v>
      </c>
      <c r="F82" s="26" t="s">
        <v>163</v>
      </c>
      <c r="G82" s="1">
        <v>300</v>
      </c>
    </row>
    <row r="83" spans="1:7" s="4" customFormat="1" ht="16.5" customHeight="1" x14ac:dyDescent="0.25">
      <c r="A83" s="29"/>
      <c r="B83" s="25" t="s">
        <v>164</v>
      </c>
      <c r="C83" s="26" t="s">
        <v>163</v>
      </c>
      <c r="D83" s="3" t="s">
        <v>199</v>
      </c>
      <c r="E83" s="3" t="s">
        <v>115</v>
      </c>
      <c r="F83" s="3" t="s">
        <v>204</v>
      </c>
      <c r="G83" s="1">
        <v>300</v>
      </c>
    </row>
    <row r="84" spans="1:7" s="4" customFormat="1" ht="132" customHeight="1" x14ac:dyDescent="0.25">
      <c r="A84" s="32" t="s">
        <v>114</v>
      </c>
      <c r="B84" s="14" t="s">
        <v>262</v>
      </c>
      <c r="C84" s="27" t="s">
        <v>186</v>
      </c>
      <c r="D84" s="26" t="s">
        <v>163</v>
      </c>
      <c r="E84" s="26" t="s">
        <v>163</v>
      </c>
      <c r="F84" s="26" t="s">
        <v>163</v>
      </c>
      <c r="G84" s="1">
        <f>G85+G86</f>
        <v>120</v>
      </c>
    </row>
    <row r="85" spans="1:7" s="4" customFormat="1" ht="15.75" x14ac:dyDescent="0.25">
      <c r="A85" s="151"/>
      <c r="B85" s="25" t="s">
        <v>164</v>
      </c>
      <c r="C85" s="26" t="s">
        <v>163</v>
      </c>
      <c r="D85" s="3" t="s">
        <v>203</v>
      </c>
      <c r="E85" s="3" t="s">
        <v>115</v>
      </c>
      <c r="F85" s="3" t="s">
        <v>204</v>
      </c>
      <c r="G85" s="1">
        <v>7.2</v>
      </c>
    </row>
    <row r="86" spans="1:7" s="4" customFormat="1" ht="52.5" customHeight="1" x14ac:dyDescent="0.25">
      <c r="A86" s="152"/>
      <c r="B86" s="25" t="s">
        <v>43</v>
      </c>
      <c r="C86" s="26" t="s">
        <v>163</v>
      </c>
      <c r="D86" s="3" t="s">
        <v>203</v>
      </c>
      <c r="E86" s="3" t="s">
        <v>78</v>
      </c>
      <c r="F86" s="3" t="s">
        <v>204</v>
      </c>
      <c r="G86" s="1">
        <v>112.8</v>
      </c>
    </row>
    <row r="87" spans="1:7" s="19" customFormat="1" ht="47.25" customHeight="1" x14ac:dyDescent="0.25">
      <c r="A87" s="28" t="s">
        <v>119</v>
      </c>
      <c r="B87" s="14" t="s">
        <v>96</v>
      </c>
      <c r="C87" s="27" t="s">
        <v>82</v>
      </c>
      <c r="D87" s="10" t="s">
        <v>163</v>
      </c>
      <c r="E87" s="10" t="s">
        <v>163</v>
      </c>
      <c r="F87" s="10" t="s">
        <v>163</v>
      </c>
      <c r="G87" s="1">
        <v>800</v>
      </c>
    </row>
    <row r="88" spans="1:7" s="19" customFormat="1" ht="15.75" x14ac:dyDescent="0.25">
      <c r="A88" s="29"/>
      <c r="B88" s="21" t="s">
        <v>164</v>
      </c>
      <c r="C88" s="10" t="s">
        <v>163</v>
      </c>
      <c r="D88" s="22" t="s">
        <v>199</v>
      </c>
      <c r="E88" s="3" t="s">
        <v>115</v>
      </c>
      <c r="F88" s="22" t="s">
        <v>208</v>
      </c>
      <c r="G88" s="1">
        <v>800</v>
      </c>
    </row>
    <row r="89" spans="1:7" s="4" customFormat="1" ht="47.25" x14ac:dyDescent="0.25">
      <c r="A89" s="32" t="s">
        <v>123</v>
      </c>
      <c r="B89" s="14" t="s">
        <v>2</v>
      </c>
      <c r="C89" s="27" t="s">
        <v>82</v>
      </c>
      <c r="D89" s="26" t="s">
        <v>163</v>
      </c>
      <c r="E89" s="26" t="s">
        <v>163</v>
      </c>
      <c r="F89" s="26" t="s">
        <v>163</v>
      </c>
      <c r="G89" s="1">
        <f>G90+G91</f>
        <v>120</v>
      </c>
    </row>
    <row r="90" spans="1:7" s="4" customFormat="1" ht="15.75" x14ac:dyDescent="0.25">
      <c r="A90" s="151"/>
      <c r="B90" s="25" t="s">
        <v>164</v>
      </c>
      <c r="C90" s="26" t="s">
        <v>163</v>
      </c>
      <c r="D90" s="3" t="s">
        <v>199</v>
      </c>
      <c r="E90" s="3" t="s">
        <v>115</v>
      </c>
      <c r="F90" s="3" t="s">
        <v>204</v>
      </c>
      <c r="G90" s="1">
        <v>7.2</v>
      </c>
    </row>
    <row r="91" spans="1:7" s="4" customFormat="1" ht="36.75" customHeight="1" x14ac:dyDescent="0.25">
      <c r="A91" s="152"/>
      <c r="B91" s="11" t="s">
        <v>43</v>
      </c>
      <c r="C91" s="26" t="s">
        <v>163</v>
      </c>
      <c r="D91" s="3" t="s">
        <v>199</v>
      </c>
      <c r="E91" s="3" t="s">
        <v>78</v>
      </c>
      <c r="F91" s="3" t="s">
        <v>204</v>
      </c>
      <c r="G91" s="1">
        <v>112.8</v>
      </c>
    </row>
    <row r="92" spans="1:7" s="4" customFormat="1" ht="47.25" x14ac:dyDescent="0.25">
      <c r="A92" s="32" t="s">
        <v>97</v>
      </c>
      <c r="B92" s="14" t="s">
        <v>28</v>
      </c>
      <c r="C92" s="27" t="s">
        <v>82</v>
      </c>
      <c r="D92" s="26" t="s">
        <v>163</v>
      </c>
      <c r="E92" s="26" t="s">
        <v>163</v>
      </c>
      <c r="F92" s="26" t="s">
        <v>163</v>
      </c>
      <c r="G92" s="1">
        <f>G93</f>
        <v>469.2</v>
      </c>
    </row>
    <row r="93" spans="1:7" s="4" customFormat="1" ht="17.25" customHeight="1" x14ac:dyDescent="0.25">
      <c r="A93" s="28"/>
      <c r="B93" s="25" t="s">
        <v>164</v>
      </c>
      <c r="C93" s="26" t="s">
        <v>163</v>
      </c>
      <c r="D93" s="3" t="s">
        <v>199</v>
      </c>
      <c r="E93" s="3" t="s">
        <v>297</v>
      </c>
      <c r="F93" s="3" t="s">
        <v>31</v>
      </c>
      <c r="G93" s="1">
        <v>469.2</v>
      </c>
    </row>
    <row r="94" spans="1:7" s="4" customFormat="1" ht="23.25" customHeight="1" x14ac:dyDescent="0.25">
      <c r="A94" s="28"/>
      <c r="B94" s="25" t="s">
        <v>90</v>
      </c>
      <c r="C94" s="26" t="s">
        <v>163</v>
      </c>
      <c r="D94" s="3"/>
      <c r="E94" s="3"/>
      <c r="F94" s="3"/>
      <c r="G94" s="1">
        <v>0</v>
      </c>
    </row>
    <row r="95" spans="1:7" x14ac:dyDescent="0.25">
      <c r="G95" s="34">
        <f>G92+G89+G87+G84+G82+G78+G74+G70+G67+G63+G59+G51+G49+G43+G37+G33+G25+G19+G13+G5+G2</f>
        <v>35378.699999999997</v>
      </c>
    </row>
    <row r="97" spans="5:7" x14ac:dyDescent="0.25">
      <c r="E97" t="s">
        <v>334</v>
      </c>
      <c r="G97" s="34">
        <f>G6+G10+G34+G36+G49</f>
        <v>1695</v>
      </c>
    </row>
    <row r="98" spans="5:7" x14ac:dyDescent="0.25">
      <c r="E98" t="s">
        <v>335</v>
      </c>
      <c r="G98" s="34">
        <f>G20+G26+G29+G52+G54+G60+G62</f>
        <v>21734.5</v>
      </c>
    </row>
    <row r="99" spans="5:7" x14ac:dyDescent="0.25">
      <c r="E99" t="s">
        <v>336</v>
      </c>
      <c r="G99" s="34">
        <f>G14+G16+G24</f>
        <v>1478</v>
      </c>
    </row>
    <row r="100" spans="5:7" x14ac:dyDescent="0.25">
      <c r="E100" t="s">
        <v>337</v>
      </c>
      <c r="G100" s="34">
        <f>G17+G31+G41+G47</f>
        <v>7350.8</v>
      </c>
    </row>
    <row r="101" spans="5:7" x14ac:dyDescent="0.25">
      <c r="G101" s="34">
        <f>G100+G99+G98+G97</f>
        <v>32258.3</v>
      </c>
    </row>
  </sheetData>
  <mergeCells count="8">
    <mergeCell ref="A71:A73"/>
    <mergeCell ref="A85:A86"/>
    <mergeCell ref="A90:A91"/>
    <mergeCell ref="A2:A4"/>
    <mergeCell ref="A31:A32"/>
    <mergeCell ref="A44:A48"/>
    <mergeCell ref="A55:A56"/>
    <mergeCell ref="A64:A66"/>
  </mergeCells>
  <pageMargins left="0.25" right="0.25" top="0.75" bottom="0.75" header="0.3" footer="0.3"/>
  <pageSetup paperSize="9" scale="7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28"/>
  <sheetViews>
    <sheetView zoomScaleNormal="100" workbookViewId="0">
      <selection sqref="A1:D65536"/>
    </sheetView>
  </sheetViews>
  <sheetFormatPr defaultColWidth="8.85546875" defaultRowHeight="15.75" x14ac:dyDescent="0.25"/>
  <cols>
    <col min="1" max="1" width="8.28515625" style="37" customWidth="1"/>
    <col min="2" max="2" width="48.7109375" style="40" customWidth="1"/>
    <col min="3" max="3" width="45.7109375" style="41" customWidth="1"/>
    <col min="4" max="4" width="14.28515625" style="76" customWidth="1"/>
    <col min="5" max="5" width="0.140625" style="4" customWidth="1"/>
    <col min="6" max="16384" width="8.85546875" style="4"/>
  </cols>
  <sheetData>
    <row r="1" spans="1:4" s="33" customFormat="1" ht="33" customHeight="1" x14ac:dyDescent="0.25">
      <c r="A1" s="188" t="s">
        <v>132</v>
      </c>
      <c r="B1" s="189" t="s">
        <v>133</v>
      </c>
      <c r="C1" s="182" t="s">
        <v>136</v>
      </c>
      <c r="D1" s="35"/>
    </row>
    <row r="2" spans="1:4" s="33" customFormat="1" ht="51" customHeight="1" x14ac:dyDescent="0.25">
      <c r="A2" s="188"/>
      <c r="B2" s="190"/>
      <c r="C2" s="182"/>
      <c r="D2" s="36">
        <v>2018</v>
      </c>
    </row>
    <row r="3" spans="1:4" ht="15" customHeight="1" x14ac:dyDescent="0.25">
      <c r="A3" s="37" t="s">
        <v>76</v>
      </c>
      <c r="B3" s="38" t="s">
        <v>143</v>
      </c>
      <c r="C3" s="38" t="s">
        <v>148</v>
      </c>
      <c r="D3" s="39" t="s">
        <v>158</v>
      </c>
    </row>
    <row r="4" spans="1:4" ht="78.75" customHeight="1" x14ac:dyDescent="0.25">
      <c r="A4" s="183" t="s">
        <v>162</v>
      </c>
      <c r="B4" s="40" t="s">
        <v>263</v>
      </c>
      <c r="D4" s="39"/>
    </row>
    <row r="5" spans="1:4" s="12" customFormat="1" x14ac:dyDescent="0.25">
      <c r="A5" s="183"/>
      <c r="B5" s="42" t="s">
        <v>211</v>
      </c>
      <c r="C5" s="43" t="s">
        <v>166</v>
      </c>
      <c r="D5" s="44">
        <f>D6+D15+D14</f>
        <v>35378.699999999997</v>
      </c>
    </row>
    <row r="6" spans="1:4" s="12" customFormat="1" ht="15.75" customHeight="1" x14ac:dyDescent="0.25">
      <c r="A6" s="183"/>
      <c r="B6" s="184" t="s">
        <v>164</v>
      </c>
      <c r="C6" s="43" t="s">
        <v>142</v>
      </c>
      <c r="D6" s="44">
        <f>D7+D8+D9+D10+D11+D12+D13</f>
        <v>3410.5999999999995</v>
      </c>
    </row>
    <row r="7" spans="1:4" s="12" customFormat="1" ht="30.75" customHeight="1" x14ac:dyDescent="0.25">
      <c r="A7" s="183"/>
      <c r="B7" s="185"/>
      <c r="C7" s="38" t="s">
        <v>80</v>
      </c>
      <c r="D7" s="45">
        <f>D36+D54+D94+D173+D176+D178+D186+D190+D223+D237+D247+D250+D253+D260+D262++D165+D172+D263+D265+D114</f>
        <v>2010.6200000000001</v>
      </c>
    </row>
    <row r="8" spans="1:4" s="12" customFormat="1" ht="30.75" customHeight="1" x14ac:dyDescent="0.25">
      <c r="A8" s="183"/>
      <c r="B8" s="185"/>
      <c r="C8" s="38" t="s">
        <v>198</v>
      </c>
      <c r="D8" s="45">
        <f>D72</f>
        <v>72</v>
      </c>
    </row>
    <row r="9" spans="1:4" s="12" customFormat="1" ht="32.25" customHeight="1" x14ac:dyDescent="0.25">
      <c r="A9" s="183"/>
      <c r="B9" s="185"/>
      <c r="C9" s="38" t="s">
        <v>167</v>
      </c>
      <c r="D9" s="45">
        <f>D122+D140+D146+D202</f>
        <v>1266.5999999999999</v>
      </c>
    </row>
    <row r="10" spans="1:4" s="12" customFormat="1" ht="30.75" customHeight="1" x14ac:dyDescent="0.25">
      <c r="A10" s="183"/>
      <c r="B10" s="185"/>
      <c r="C10" s="38" t="s">
        <v>174</v>
      </c>
      <c r="D10" s="45">
        <f>D64+D228</f>
        <v>28.2</v>
      </c>
    </row>
    <row r="11" spans="1:4" s="12" customFormat="1" ht="32.25" customHeight="1" x14ac:dyDescent="0.25">
      <c r="A11" s="183"/>
      <c r="B11" s="185"/>
      <c r="C11" s="38" t="s">
        <v>175</v>
      </c>
      <c r="D11" s="45">
        <f>D80+D81+D220</f>
        <v>33.18</v>
      </c>
    </row>
    <row r="12" spans="1:4" s="12" customFormat="1" ht="31.5" customHeight="1" x14ac:dyDescent="0.25">
      <c r="A12" s="183"/>
      <c r="B12" s="185"/>
      <c r="C12" s="38" t="s">
        <v>168</v>
      </c>
      <c r="D12" s="46">
        <f>D100+D108</f>
        <v>0</v>
      </c>
    </row>
    <row r="13" spans="1:4" s="12" customFormat="1" ht="30.75" customHeight="1" x14ac:dyDescent="0.25">
      <c r="A13" s="183"/>
      <c r="B13" s="186"/>
      <c r="C13" s="38" t="s">
        <v>243</v>
      </c>
      <c r="D13" s="45">
        <f>D90</f>
        <v>0</v>
      </c>
    </row>
    <row r="14" spans="1:4" s="12" customFormat="1" ht="48.75" customHeight="1" x14ac:dyDescent="0.25">
      <c r="A14" s="183"/>
      <c r="B14" s="42" t="s">
        <v>177</v>
      </c>
      <c r="C14" s="47" t="s">
        <v>176</v>
      </c>
      <c r="D14" s="48">
        <f>D68+D86+D104+D112</f>
        <v>469.2</v>
      </c>
    </row>
    <row r="15" spans="1:4" s="12" customFormat="1" x14ac:dyDescent="0.25">
      <c r="A15" s="183"/>
      <c r="B15" s="187" t="s">
        <v>170</v>
      </c>
      <c r="C15" s="43" t="s">
        <v>142</v>
      </c>
      <c r="D15" s="48">
        <f>D16+D17+D18+D20+D21+D26+D23+D24+D25+D19</f>
        <v>31498.899999999998</v>
      </c>
    </row>
    <row r="16" spans="1:4" ht="63.75" customHeight="1" x14ac:dyDescent="0.25">
      <c r="A16" s="183"/>
      <c r="B16" s="187"/>
      <c r="C16" s="38" t="s">
        <v>81</v>
      </c>
      <c r="D16" s="45">
        <f>D58+D167+D171+D184+D188+D192+D245+D242+D248+D251+D180+D96</f>
        <v>2215.58</v>
      </c>
    </row>
    <row r="17" spans="1:4" ht="69.75" customHeight="1" x14ac:dyDescent="0.25">
      <c r="A17" s="183"/>
      <c r="B17" s="187"/>
      <c r="C17" s="38" t="s">
        <v>280</v>
      </c>
      <c r="D17" s="45">
        <f>D76</f>
        <v>1128</v>
      </c>
    </row>
    <row r="18" spans="1:4" ht="65.25" customHeight="1" x14ac:dyDescent="0.25">
      <c r="A18" s="183"/>
      <c r="B18" s="187"/>
      <c r="C18" s="38" t="s">
        <v>8</v>
      </c>
      <c r="D18" s="45">
        <f>D148</f>
        <v>0</v>
      </c>
    </row>
    <row r="19" spans="1:4" ht="65.25" customHeight="1" x14ac:dyDescent="0.25">
      <c r="A19" s="183"/>
      <c r="B19" s="187"/>
      <c r="C19" s="38" t="s">
        <v>327</v>
      </c>
      <c r="D19" s="45">
        <f>D124+D142+D204</f>
        <v>19843.099999999999</v>
      </c>
    </row>
    <row r="20" spans="1:4" ht="51.75" customHeight="1" x14ac:dyDescent="0.25">
      <c r="A20" s="183"/>
      <c r="B20" s="187"/>
      <c r="C20" s="38" t="s">
        <v>281</v>
      </c>
      <c r="D20" s="45">
        <f>D66+D226+D229+D245</f>
        <v>441.8</v>
      </c>
    </row>
    <row r="21" spans="1:4" ht="64.5" customHeight="1" x14ac:dyDescent="0.25">
      <c r="A21" s="183"/>
      <c r="B21" s="187"/>
      <c r="C21" s="38" t="s">
        <v>282</v>
      </c>
      <c r="D21" s="45">
        <f>D83+D84</f>
        <v>519.62</v>
      </c>
    </row>
    <row r="22" spans="1:4" ht="64.5" customHeight="1" x14ac:dyDescent="0.25">
      <c r="A22" s="183"/>
      <c r="B22" s="187"/>
      <c r="C22" s="38" t="s">
        <v>267</v>
      </c>
      <c r="D22" s="45">
        <f>D221</f>
        <v>0</v>
      </c>
    </row>
    <row r="23" spans="1:4" ht="63.75" customHeight="1" x14ac:dyDescent="0.25">
      <c r="A23" s="183"/>
      <c r="B23" s="187"/>
      <c r="C23" s="38" t="s">
        <v>284</v>
      </c>
      <c r="D23" s="45">
        <f>D102+D110</f>
        <v>0</v>
      </c>
    </row>
    <row r="24" spans="1:4" ht="63" customHeight="1" x14ac:dyDescent="0.25">
      <c r="A24" s="183"/>
      <c r="B24" s="187"/>
      <c r="C24" s="38" t="s">
        <v>283</v>
      </c>
      <c r="D24" s="45">
        <f>D92</f>
        <v>0</v>
      </c>
    </row>
    <row r="25" spans="1:4" ht="63.75" customHeight="1" x14ac:dyDescent="0.25">
      <c r="A25" s="183"/>
      <c r="B25" s="187"/>
      <c r="C25" s="38" t="s">
        <v>285</v>
      </c>
      <c r="D25" s="45">
        <f>D85+D67+D103+D111</f>
        <v>7350.8</v>
      </c>
    </row>
    <row r="26" spans="1:4" ht="63" customHeight="1" x14ac:dyDescent="0.25">
      <c r="A26" s="183"/>
      <c r="B26" s="187"/>
      <c r="C26" s="38" t="s">
        <v>266</v>
      </c>
      <c r="D26" s="45">
        <f>D127</f>
        <v>0</v>
      </c>
    </row>
    <row r="27" spans="1:4" s="12" customFormat="1" ht="96.75" customHeight="1" x14ac:dyDescent="0.25">
      <c r="A27" s="49"/>
      <c r="B27" s="42" t="s">
        <v>91</v>
      </c>
      <c r="C27" s="47" t="s">
        <v>10</v>
      </c>
      <c r="D27" s="48">
        <v>0</v>
      </c>
    </row>
    <row r="28" spans="1:4" ht="209.25" customHeight="1" x14ac:dyDescent="0.25">
      <c r="A28" s="50" t="s">
        <v>45</v>
      </c>
      <c r="B28" s="40" t="s">
        <v>7</v>
      </c>
      <c r="C28" s="38" t="s">
        <v>89</v>
      </c>
      <c r="D28" s="51">
        <v>65</v>
      </c>
    </row>
    <row r="29" spans="1:4" ht="143.25" customHeight="1" x14ac:dyDescent="0.25">
      <c r="B29" s="42" t="s">
        <v>38</v>
      </c>
      <c r="C29" s="52" t="s">
        <v>163</v>
      </c>
      <c r="D29" s="51" t="s">
        <v>163</v>
      </c>
    </row>
    <row r="30" spans="1:4" ht="63.75" x14ac:dyDescent="0.25">
      <c r="B30" s="42" t="s">
        <v>68</v>
      </c>
      <c r="C30" s="38" t="s">
        <v>82</v>
      </c>
      <c r="D30" s="51" t="s">
        <v>163</v>
      </c>
    </row>
    <row r="31" spans="1:4" ht="18.75" customHeight="1" x14ac:dyDescent="0.25">
      <c r="B31" s="53" t="s">
        <v>39</v>
      </c>
      <c r="C31" s="46" t="s">
        <v>163</v>
      </c>
      <c r="D31" s="45">
        <f>D32</f>
        <v>97</v>
      </c>
    </row>
    <row r="32" spans="1:4" ht="35.25" customHeight="1" x14ac:dyDescent="0.25">
      <c r="B32" s="54" t="s">
        <v>164</v>
      </c>
      <c r="C32" s="38" t="s">
        <v>82</v>
      </c>
      <c r="D32" s="46">
        <f>D36</f>
        <v>97</v>
      </c>
    </row>
    <row r="33" spans="1:4" ht="114.75" customHeight="1" x14ac:dyDescent="0.25">
      <c r="A33" s="37" t="s">
        <v>41</v>
      </c>
      <c r="B33" s="40" t="s">
        <v>197</v>
      </c>
      <c r="C33" s="38" t="s">
        <v>82</v>
      </c>
      <c r="D33" s="51">
        <v>51.2</v>
      </c>
    </row>
    <row r="34" spans="1:4" ht="113.25" customHeight="1" x14ac:dyDescent="0.25">
      <c r="A34" s="181" t="s">
        <v>185</v>
      </c>
      <c r="B34" s="55" t="s">
        <v>338</v>
      </c>
      <c r="C34" s="38" t="s">
        <v>82</v>
      </c>
      <c r="D34" s="45">
        <v>97</v>
      </c>
    </row>
    <row r="35" spans="1:4" ht="33" customHeight="1" x14ac:dyDescent="0.25">
      <c r="A35" s="181"/>
      <c r="B35" s="56" t="s">
        <v>164</v>
      </c>
      <c r="C35" s="38" t="s">
        <v>82</v>
      </c>
      <c r="D35" s="45">
        <v>0</v>
      </c>
    </row>
    <row r="36" spans="1:4" ht="32.25" customHeight="1" x14ac:dyDescent="0.25">
      <c r="A36" s="181"/>
      <c r="B36" s="54" t="s">
        <v>164</v>
      </c>
      <c r="C36" s="38" t="s">
        <v>82</v>
      </c>
      <c r="D36" s="45">
        <v>97</v>
      </c>
    </row>
    <row r="37" spans="1:4" ht="142.5" customHeight="1" x14ac:dyDescent="0.25">
      <c r="A37" s="37" t="s">
        <v>223</v>
      </c>
      <c r="B37" s="40" t="s">
        <v>180</v>
      </c>
      <c r="C37" s="38" t="s">
        <v>82</v>
      </c>
      <c r="D37" s="51">
        <v>93</v>
      </c>
    </row>
    <row r="38" spans="1:4" ht="78" customHeight="1" x14ac:dyDescent="0.25">
      <c r="A38" s="37" t="s">
        <v>221</v>
      </c>
      <c r="B38" s="40" t="s">
        <v>222</v>
      </c>
      <c r="C38" s="38" t="s">
        <v>82</v>
      </c>
      <c r="D38" s="51" t="s">
        <v>163</v>
      </c>
    </row>
    <row r="39" spans="1:4" ht="33" customHeight="1" x14ac:dyDescent="0.25">
      <c r="B39" s="40" t="s">
        <v>164</v>
      </c>
      <c r="C39" s="38" t="s">
        <v>82</v>
      </c>
      <c r="D39" s="51"/>
    </row>
    <row r="40" spans="1:4" ht="168.75" customHeight="1" x14ac:dyDescent="0.25">
      <c r="B40" s="42" t="s">
        <v>290</v>
      </c>
      <c r="C40" s="52" t="s">
        <v>163</v>
      </c>
      <c r="D40" s="51" t="s">
        <v>163</v>
      </c>
    </row>
    <row r="41" spans="1:4" ht="211.5" customHeight="1" x14ac:dyDescent="0.25">
      <c r="B41" s="42" t="s">
        <v>42</v>
      </c>
      <c r="C41" s="38" t="s">
        <v>89</v>
      </c>
      <c r="D41" s="51"/>
    </row>
    <row r="42" spans="1:4" x14ac:dyDescent="0.25">
      <c r="B42" s="42" t="s">
        <v>39</v>
      </c>
      <c r="C42" s="41" t="s">
        <v>163</v>
      </c>
      <c r="D42" s="45">
        <f>D43+D44+D45+D46</f>
        <v>32727.5</v>
      </c>
    </row>
    <row r="43" spans="1:4" ht="19.5" customHeight="1" x14ac:dyDescent="0.25">
      <c r="B43" s="54" t="s">
        <v>164</v>
      </c>
      <c r="C43" s="41" t="s">
        <v>163</v>
      </c>
      <c r="D43" s="46">
        <f>D49+D116</f>
        <v>1536.78</v>
      </c>
    </row>
    <row r="44" spans="1:4" ht="45.75" customHeight="1" x14ac:dyDescent="0.25">
      <c r="B44" s="40" t="s">
        <v>43</v>
      </c>
      <c r="C44" s="41" t="s">
        <v>163</v>
      </c>
      <c r="D44" s="45">
        <f>D50+D117</f>
        <v>10878.42</v>
      </c>
    </row>
    <row r="45" spans="1:4" ht="47.25" customHeight="1" x14ac:dyDescent="0.25">
      <c r="B45" s="40" t="s">
        <v>328</v>
      </c>
      <c r="C45" s="41" t="s">
        <v>163</v>
      </c>
      <c r="D45" s="45">
        <f>D118</f>
        <v>19843.099999999999</v>
      </c>
    </row>
    <row r="46" spans="1:4" x14ac:dyDescent="0.25">
      <c r="B46" s="40" t="s">
        <v>44</v>
      </c>
      <c r="C46" s="41" t="s">
        <v>163</v>
      </c>
      <c r="D46" s="45">
        <f>D51</f>
        <v>469.2</v>
      </c>
    </row>
    <row r="47" spans="1:4" ht="51" x14ac:dyDescent="0.25">
      <c r="A47" s="37" t="s">
        <v>316</v>
      </c>
      <c r="B47" s="40" t="s">
        <v>85</v>
      </c>
      <c r="C47" s="38" t="s">
        <v>1</v>
      </c>
      <c r="D47" s="51">
        <v>75.8</v>
      </c>
    </row>
    <row r="48" spans="1:4" ht="38.25" x14ac:dyDescent="0.25">
      <c r="A48" s="37" t="s">
        <v>224</v>
      </c>
      <c r="B48" s="55" t="s">
        <v>339</v>
      </c>
      <c r="C48" s="41" t="s">
        <v>163</v>
      </c>
      <c r="D48" s="45">
        <f>D49+D50+D51</f>
        <v>11617.800000000001</v>
      </c>
    </row>
    <row r="49" spans="1:4" ht="30.75" customHeight="1" x14ac:dyDescent="0.25">
      <c r="B49" s="54" t="s">
        <v>164</v>
      </c>
      <c r="C49" s="41" t="s">
        <v>163</v>
      </c>
      <c r="D49" s="45">
        <f>D54+D55+D56+D64+D72+D80+D81+D90+D94+D114</f>
        <v>270.18</v>
      </c>
    </row>
    <row r="50" spans="1:4" ht="64.5" customHeight="1" x14ac:dyDescent="0.25">
      <c r="B50" s="40" t="s">
        <v>46</v>
      </c>
      <c r="C50" s="41" t="s">
        <v>163</v>
      </c>
      <c r="D50" s="46">
        <f>D58+D59+D60+D66+D67+D76+D83+D84+D92+D85+D103+D111+D75+D96</f>
        <v>10878.42</v>
      </c>
    </row>
    <row r="51" spans="1:4" ht="36.75" customHeight="1" x14ac:dyDescent="0.25">
      <c r="B51" s="40" t="s">
        <v>302</v>
      </c>
      <c r="C51" s="41" t="s">
        <v>163</v>
      </c>
      <c r="D51" s="45">
        <f>D68+D86+D104+D112</f>
        <v>469.2</v>
      </c>
    </row>
    <row r="52" spans="1:4" ht="208.5" customHeight="1" x14ac:dyDescent="0.25">
      <c r="A52" s="50" t="s">
        <v>317</v>
      </c>
      <c r="B52" s="40" t="s">
        <v>7</v>
      </c>
      <c r="C52" s="38" t="s">
        <v>89</v>
      </c>
      <c r="D52" s="51">
        <v>65</v>
      </c>
    </row>
    <row r="53" spans="1:4" ht="231.75" customHeight="1" x14ac:dyDescent="0.25">
      <c r="A53" s="37" t="s">
        <v>184</v>
      </c>
      <c r="B53" s="56" t="s">
        <v>19</v>
      </c>
      <c r="C53" s="38" t="s">
        <v>82</v>
      </c>
      <c r="D53" s="45">
        <f>D54+D55+D56++D57</f>
        <v>1300</v>
      </c>
    </row>
    <row r="54" spans="1:4" ht="35.25" customHeight="1" x14ac:dyDescent="0.25">
      <c r="A54" s="57"/>
      <c r="B54" s="54" t="s">
        <v>164</v>
      </c>
      <c r="C54" s="38" t="s">
        <v>82</v>
      </c>
      <c r="D54" s="45">
        <v>78</v>
      </c>
    </row>
    <row r="55" spans="1:4" ht="35.25" customHeight="1" x14ac:dyDescent="0.25">
      <c r="A55" s="58"/>
      <c r="B55" s="54" t="s">
        <v>164</v>
      </c>
      <c r="C55" s="38" t="s">
        <v>82</v>
      </c>
      <c r="D55" s="45"/>
    </row>
    <row r="56" spans="1:4" ht="30" customHeight="1" x14ac:dyDescent="0.25">
      <c r="A56" s="58"/>
      <c r="B56" s="54" t="s">
        <v>164</v>
      </c>
      <c r="C56" s="38" t="s">
        <v>82</v>
      </c>
      <c r="D56" s="45"/>
    </row>
    <row r="57" spans="1:4" x14ac:dyDescent="0.25">
      <c r="A57" s="58"/>
      <c r="B57" s="54" t="s">
        <v>169</v>
      </c>
      <c r="C57" s="38"/>
      <c r="D57" s="45">
        <v>1222</v>
      </c>
    </row>
    <row r="58" spans="1:4" ht="35.25" customHeight="1" x14ac:dyDescent="0.25">
      <c r="A58" s="58"/>
      <c r="B58" s="40" t="s">
        <v>170</v>
      </c>
      <c r="C58" s="38" t="s">
        <v>82</v>
      </c>
      <c r="D58" s="45">
        <v>1222</v>
      </c>
    </row>
    <row r="59" spans="1:4" ht="35.25" customHeight="1" x14ac:dyDescent="0.25">
      <c r="A59" s="58"/>
      <c r="B59" s="40" t="s">
        <v>170</v>
      </c>
      <c r="C59" s="38" t="s">
        <v>82</v>
      </c>
      <c r="D59" s="45"/>
    </row>
    <row r="60" spans="1:4" ht="32.25" customHeight="1" x14ac:dyDescent="0.25">
      <c r="A60" s="59"/>
      <c r="B60" s="40" t="s">
        <v>170</v>
      </c>
      <c r="C60" s="38" t="s">
        <v>82</v>
      </c>
      <c r="D60" s="45"/>
    </row>
    <row r="61" spans="1:4" ht="141" customHeight="1" x14ac:dyDescent="0.25">
      <c r="A61" s="40" t="s">
        <v>225</v>
      </c>
      <c r="B61" s="40" t="s">
        <v>25</v>
      </c>
      <c r="C61" s="38" t="s">
        <v>82</v>
      </c>
      <c r="D61" s="51">
        <v>72</v>
      </c>
    </row>
    <row r="62" spans="1:4" ht="49.5" customHeight="1" x14ac:dyDescent="0.25">
      <c r="A62" s="40" t="s">
        <v>27</v>
      </c>
      <c r="B62" s="40" t="s">
        <v>217</v>
      </c>
      <c r="C62" s="38" t="s">
        <v>82</v>
      </c>
      <c r="D62" s="60">
        <v>5</v>
      </c>
    </row>
    <row r="63" spans="1:4" ht="340.5" customHeight="1" x14ac:dyDescent="0.25">
      <c r="A63" s="37" t="s">
        <v>192</v>
      </c>
      <c r="B63" s="56" t="s">
        <v>305</v>
      </c>
      <c r="C63" s="38" t="s">
        <v>287</v>
      </c>
      <c r="D63" s="45">
        <f>D64+D65</f>
        <v>4150</v>
      </c>
    </row>
    <row r="64" spans="1:4" x14ac:dyDescent="0.25">
      <c r="A64" s="61"/>
      <c r="B64" s="54" t="s">
        <v>164</v>
      </c>
      <c r="C64" s="38" t="s">
        <v>186</v>
      </c>
      <c r="D64" s="45">
        <v>21</v>
      </c>
    </row>
    <row r="65" spans="1:4" ht="32.25" customHeight="1" x14ac:dyDescent="0.25">
      <c r="A65" s="62"/>
      <c r="B65" s="54" t="s">
        <v>169</v>
      </c>
      <c r="C65" s="38"/>
      <c r="D65" s="45">
        <f>D66+D67+D68</f>
        <v>4129</v>
      </c>
    </row>
    <row r="66" spans="1:4" ht="21.75" customHeight="1" x14ac:dyDescent="0.25">
      <c r="A66" s="62"/>
      <c r="B66" s="40" t="s">
        <v>170</v>
      </c>
      <c r="C66" s="38" t="s">
        <v>212</v>
      </c>
      <c r="D66" s="45">
        <v>329</v>
      </c>
    </row>
    <row r="67" spans="1:4" ht="51.75" customHeight="1" x14ac:dyDescent="0.25">
      <c r="A67" s="62"/>
      <c r="B67" s="40" t="s">
        <v>170</v>
      </c>
      <c r="C67" s="38" t="s">
        <v>176</v>
      </c>
      <c r="D67" s="45">
        <v>3572</v>
      </c>
    </row>
    <row r="68" spans="1:4" ht="47.25" customHeight="1" x14ac:dyDescent="0.25">
      <c r="A68" s="63"/>
      <c r="B68" s="40" t="s">
        <v>177</v>
      </c>
      <c r="C68" s="38" t="s">
        <v>176</v>
      </c>
      <c r="D68" s="45">
        <v>228</v>
      </c>
    </row>
    <row r="69" spans="1:4" ht="51" x14ac:dyDescent="0.25">
      <c r="A69" s="40" t="s">
        <v>9</v>
      </c>
      <c r="B69" s="40" t="s">
        <v>29</v>
      </c>
      <c r="C69" s="38" t="s">
        <v>287</v>
      </c>
      <c r="D69" s="51">
        <v>56.4</v>
      </c>
    </row>
    <row r="70" spans="1:4" ht="62.25" customHeight="1" x14ac:dyDescent="0.25">
      <c r="A70" s="40" t="s">
        <v>11</v>
      </c>
      <c r="B70" s="40" t="s">
        <v>218</v>
      </c>
      <c r="C70" s="38" t="s">
        <v>287</v>
      </c>
      <c r="D70" s="60">
        <v>30</v>
      </c>
    </row>
    <row r="71" spans="1:4" ht="120.75" customHeight="1" x14ac:dyDescent="0.25">
      <c r="A71" s="37" t="s">
        <v>191</v>
      </c>
      <c r="B71" s="56" t="s">
        <v>22</v>
      </c>
      <c r="C71" s="38" t="s">
        <v>173</v>
      </c>
      <c r="D71" s="45">
        <f>D72+D74</f>
        <v>1200</v>
      </c>
    </row>
    <row r="72" spans="1:4" ht="32.25" customHeight="1" x14ac:dyDescent="0.25">
      <c r="A72" s="57"/>
      <c r="B72" s="54" t="s">
        <v>164</v>
      </c>
      <c r="C72" s="38" t="s">
        <v>173</v>
      </c>
      <c r="D72" s="45">
        <v>72</v>
      </c>
    </row>
    <row r="73" spans="1:4" ht="32.25" customHeight="1" x14ac:dyDescent="0.25">
      <c r="A73" s="58"/>
      <c r="B73" s="54" t="s">
        <v>164</v>
      </c>
      <c r="C73" s="38" t="s">
        <v>173</v>
      </c>
      <c r="D73" s="45"/>
    </row>
    <row r="74" spans="1:4" ht="32.25" customHeight="1" x14ac:dyDescent="0.25">
      <c r="A74" s="58"/>
      <c r="B74" s="54" t="s">
        <v>169</v>
      </c>
      <c r="C74" s="38"/>
      <c r="D74" s="45">
        <v>1128</v>
      </c>
    </row>
    <row r="75" spans="1:4" ht="32.25" customHeight="1" x14ac:dyDescent="0.25">
      <c r="A75" s="58"/>
      <c r="B75" s="40" t="s">
        <v>170</v>
      </c>
      <c r="C75" s="38" t="s">
        <v>173</v>
      </c>
      <c r="D75" s="45"/>
    </row>
    <row r="76" spans="1:4" ht="33.75" customHeight="1" x14ac:dyDescent="0.25">
      <c r="A76" s="59"/>
      <c r="B76" s="40" t="s">
        <v>170</v>
      </c>
      <c r="C76" s="38" t="s">
        <v>173</v>
      </c>
      <c r="D76" s="45">
        <v>1128</v>
      </c>
    </row>
    <row r="77" spans="1:4" ht="143.25" customHeight="1" x14ac:dyDescent="0.25">
      <c r="A77" s="40" t="s">
        <v>23</v>
      </c>
      <c r="B77" s="40" t="s">
        <v>35</v>
      </c>
      <c r="C77" s="38" t="s">
        <v>173</v>
      </c>
      <c r="D77" s="51">
        <v>65</v>
      </c>
    </row>
    <row r="78" spans="1:4" ht="49.5" customHeight="1" x14ac:dyDescent="0.25">
      <c r="A78" s="40" t="s">
        <v>47</v>
      </c>
      <c r="B78" s="40" t="s">
        <v>219</v>
      </c>
      <c r="C78" s="38" t="s">
        <v>173</v>
      </c>
      <c r="D78" s="60">
        <v>5</v>
      </c>
    </row>
    <row r="79" spans="1:4" ht="117" customHeight="1" x14ac:dyDescent="0.25">
      <c r="A79" s="37" t="s">
        <v>190</v>
      </c>
      <c r="B79" s="56" t="s">
        <v>20</v>
      </c>
      <c r="C79" s="38" t="s">
        <v>288</v>
      </c>
      <c r="D79" s="45">
        <f>D80+D81+D82</f>
        <v>1672.8000000000002</v>
      </c>
    </row>
    <row r="80" spans="1:4" ht="25.5" x14ac:dyDescent="0.25">
      <c r="A80" s="57"/>
      <c r="B80" s="54" t="s">
        <v>164</v>
      </c>
      <c r="C80" s="38" t="s">
        <v>187</v>
      </c>
      <c r="D80" s="45">
        <v>33.18</v>
      </c>
    </row>
    <row r="81" spans="1:4" ht="25.5" x14ac:dyDescent="0.25">
      <c r="A81" s="58"/>
      <c r="B81" s="54" t="s">
        <v>164</v>
      </c>
      <c r="C81" s="38" t="s">
        <v>187</v>
      </c>
      <c r="D81" s="45"/>
    </row>
    <row r="82" spans="1:4" ht="30" customHeight="1" x14ac:dyDescent="0.25">
      <c r="A82" s="59"/>
      <c r="B82" s="54" t="s">
        <v>169</v>
      </c>
      <c r="D82" s="45">
        <f>D83+D84+D85+D86</f>
        <v>1639.6200000000001</v>
      </c>
    </row>
    <row r="83" spans="1:4" ht="25.5" x14ac:dyDescent="0.25">
      <c r="A83" s="59"/>
      <c r="B83" s="40" t="s">
        <v>170</v>
      </c>
      <c r="C83" s="38" t="s">
        <v>214</v>
      </c>
      <c r="D83" s="45">
        <v>519.62</v>
      </c>
    </row>
    <row r="84" spans="1:4" ht="25.5" x14ac:dyDescent="0.25">
      <c r="B84" s="40" t="s">
        <v>170</v>
      </c>
      <c r="C84" s="38" t="s">
        <v>187</v>
      </c>
      <c r="D84" s="45"/>
    </row>
    <row r="85" spans="1:4" ht="46.5" customHeight="1" x14ac:dyDescent="0.25">
      <c r="A85" s="178"/>
      <c r="B85" s="40" t="s">
        <v>170</v>
      </c>
      <c r="C85" s="38" t="s">
        <v>176</v>
      </c>
      <c r="D85" s="45">
        <v>1052.8</v>
      </c>
    </row>
    <row r="86" spans="1:4" ht="48" customHeight="1" x14ac:dyDescent="0.25">
      <c r="A86" s="180"/>
      <c r="B86" s="40" t="s">
        <v>177</v>
      </c>
      <c r="C86" s="38" t="s">
        <v>176</v>
      </c>
      <c r="D86" s="45">
        <v>67.2</v>
      </c>
    </row>
    <row r="87" spans="1:4" ht="159" customHeight="1" x14ac:dyDescent="0.25">
      <c r="A87" s="40" t="s">
        <v>13</v>
      </c>
      <c r="B87" s="40" t="s">
        <v>33</v>
      </c>
      <c r="C87" s="38" t="s">
        <v>288</v>
      </c>
      <c r="D87" s="51">
        <v>69.400000000000006</v>
      </c>
    </row>
    <row r="88" spans="1:4" ht="64.5" customHeight="1" x14ac:dyDescent="0.25">
      <c r="A88" s="40" t="s">
        <v>14</v>
      </c>
      <c r="B88" s="40" t="s">
        <v>220</v>
      </c>
      <c r="C88" s="38" t="s">
        <v>288</v>
      </c>
      <c r="D88" s="60">
        <v>10</v>
      </c>
    </row>
    <row r="89" spans="1:4" ht="111.75" customHeight="1" x14ac:dyDescent="0.25">
      <c r="A89" s="37" t="s">
        <v>188</v>
      </c>
      <c r="B89" s="56" t="s">
        <v>21</v>
      </c>
      <c r="C89" s="38" t="s">
        <v>243</v>
      </c>
      <c r="D89" s="45">
        <v>0</v>
      </c>
    </row>
    <row r="90" spans="1:4" ht="32.25" customHeight="1" x14ac:dyDescent="0.25">
      <c r="A90" s="57"/>
      <c r="B90" s="54" t="s">
        <v>164</v>
      </c>
      <c r="C90" s="38" t="s">
        <v>243</v>
      </c>
      <c r="D90" s="45">
        <v>0</v>
      </c>
    </row>
    <row r="91" spans="1:4" ht="32.25" customHeight="1" x14ac:dyDescent="0.25">
      <c r="A91" s="58"/>
      <c r="B91" s="54" t="s">
        <v>169</v>
      </c>
      <c r="C91" s="38"/>
      <c r="D91" s="45">
        <v>0</v>
      </c>
    </row>
    <row r="92" spans="1:4" ht="34.5" customHeight="1" x14ac:dyDescent="0.25">
      <c r="A92" s="59"/>
      <c r="B92" s="40" t="s">
        <v>170</v>
      </c>
      <c r="C92" s="38" t="s">
        <v>243</v>
      </c>
      <c r="D92" s="45">
        <v>0</v>
      </c>
    </row>
    <row r="93" spans="1:4" ht="112.5" customHeight="1" x14ac:dyDescent="0.25">
      <c r="A93" s="37" t="s">
        <v>79</v>
      </c>
      <c r="B93" s="56" t="s">
        <v>21</v>
      </c>
      <c r="C93" s="38" t="s">
        <v>80</v>
      </c>
      <c r="D93" s="45">
        <f>D94+D95</f>
        <v>350</v>
      </c>
    </row>
    <row r="94" spans="1:4" ht="32.25" customHeight="1" x14ac:dyDescent="0.25">
      <c r="A94" s="57"/>
      <c r="B94" s="54" t="s">
        <v>164</v>
      </c>
      <c r="C94" s="38" t="s">
        <v>80</v>
      </c>
      <c r="D94" s="45">
        <v>21</v>
      </c>
    </row>
    <row r="95" spans="1:4" ht="32.25" customHeight="1" x14ac:dyDescent="0.25">
      <c r="A95" s="58"/>
      <c r="B95" s="54" t="s">
        <v>169</v>
      </c>
      <c r="C95" s="38"/>
      <c r="D95" s="45">
        <v>329</v>
      </c>
    </row>
    <row r="96" spans="1:4" ht="33.75" customHeight="1" x14ac:dyDescent="0.25">
      <c r="A96" s="59"/>
      <c r="B96" s="40" t="s">
        <v>170</v>
      </c>
      <c r="C96" s="38" t="s">
        <v>80</v>
      </c>
      <c r="D96" s="45">
        <v>329</v>
      </c>
    </row>
    <row r="97" spans="1:4" ht="129" customHeight="1" x14ac:dyDescent="0.25">
      <c r="A97" s="40" t="s">
        <v>15</v>
      </c>
      <c r="B97" s="40" t="s">
        <v>36</v>
      </c>
      <c r="C97" s="38" t="s">
        <v>84</v>
      </c>
      <c r="D97" s="51">
        <v>57</v>
      </c>
    </row>
    <row r="98" spans="1:4" ht="62.25" customHeight="1" x14ac:dyDescent="0.25">
      <c r="A98" s="40" t="s">
        <v>48</v>
      </c>
      <c r="B98" s="40" t="s">
        <v>244</v>
      </c>
      <c r="C98" s="38" t="s">
        <v>93</v>
      </c>
      <c r="D98" s="60">
        <v>1</v>
      </c>
    </row>
    <row r="99" spans="1:4" ht="132.75" customHeight="1" x14ac:dyDescent="0.25">
      <c r="A99" s="37" t="s">
        <v>307</v>
      </c>
      <c r="B99" s="56" t="s">
        <v>64</v>
      </c>
      <c r="C99" s="38" t="s">
        <v>1</v>
      </c>
      <c r="D99" s="45">
        <f>D103+D104</f>
        <v>2000</v>
      </c>
    </row>
    <row r="100" spans="1:4" ht="25.5" x14ac:dyDescent="0.25">
      <c r="A100" s="40"/>
      <c r="B100" s="54" t="s">
        <v>164</v>
      </c>
      <c r="C100" s="38" t="s">
        <v>168</v>
      </c>
      <c r="D100" s="45">
        <v>0</v>
      </c>
    </row>
    <row r="101" spans="1:4" x14ac:dyDescent="0.25">
      <c r="A101" s="40"/>
      <c r="B101" s="54" t="s">
        <v>169</v>
      </c>
      <c r="C101" s="38"/>
      <c r="D101" s="45">
        <f>D102+D103+D104</f>
        <v>2000</v>
      </c>
    </row>
    <row r="102" spans="1:4" ht="25.5" x14ac:dyDescent="0.25">
      <c r="A102" s="40"/>
      <c r="B102" s="40" t="s">
        <v>170</v>
      </c>
      <c r="C102" s="38" t="s">
        <v>213</v>
      </c>
      <c r="D102" s="45">
        <v>0</v>
      </c>
    </row>
    <row r="103" spans="1:4" ht="25.5" x14ac:dyDescent="0.25">
      <c r="A103" s="40"/>
      <c r="B103" s="40" t="s">
        <v>170</v>
      </c>
      <c r="C103" s="38" t="s">
        <v>176</v>
      </c>
      <c r="D103" s="45">
        <v>1880</v>
      </c>
    </row>
    <row r="104" spans="1:4" ht="25.5" x14ac:dyDescent="0.25">
      <c r="A104" s="40"/>
      <c r="B104" s="40" t="s">
        <v>177</v>
      </c>
      <c r="C104" s="38" t="s">
        <v>176</v>
      </c>
      <c r="D104" s="45">
        <v>120</v>
      </c>
    </row>
    <row r="105" spans="1:4" ht="255.75" customHeight="1" x14ac:dyDescent="0.25">
      <c r="A105" s="40" t="s">
        <v>308</v>
      </c>
      <c r="B105" s="40" t="s">
        <v>311</v>
      </c>
      <c r="C105" s="38" t="s">
        <v>1</v>
      </c>
      <c r="D105" s="51">
        <v>12.6</v>
      </c>
    </row>
    <row r="106" spans="1:4" ht="258" customHeight="1" x14ac:dyDescent="0.25">
      <c r="A106" s="40" t="s">
        <v>315</v>
      </c>
      <c r="B106" s="40" t="s">
        <v>313</v>
      </c>
      <c r="C106" s="38" t="s">
        <v>1</v>
      </c>
      <c r="D106" s="51">
        <v>15.2</v>
      </c>
    </row>
    <row r="107" spans="1:4" ht="128.25" customHeight="1" x14ac:dyDescent="0.25">
      <c r="A107" s="37" t="s">
        <v>309</v>
      </c>
      <c r="B107" s="56" t="s">
        <v>189</v>
      </c>
      <c r="C107" s="38" t="s">
        <v>1</v>
      </c>
      <c r="D107" s="45">
        <f>D108+D109</f>
        <v>900</v>
      </c>
    </row>
    <row r="108" spans="1:4" ht="25.5" x14ac:dyDescent="0.25">
      <c r="A108" s="178"/>
      <c r="B108" s="54" t="s">
        <v>164</v>
      </c>
      <c r="C108" s="38" t="s">
        <v>168</v>
      </c>
      <c r="D108" s="45">
        <v>0</v>
      </c>
    </row>
    <row r="109" spans="1:4" x14ac:dyDescent="0.25">
      <c r="A109" s="180"/>
      <c r="B109" s="54" t="s">
        <v>169</v>
      </c>
      <c r="C109" s="38"/>
      <c r="D109" s="45">
        <f>D110+D111+D112</f>
        <v>900</v>
      </c>
    </row>
    <row r="110" spans="1:4" ht="25.5" x14ac:dyDescent="0.25">
      <c r="A110" s="180"/>
      <c r="B110" s="40" t="s">
        <v>170</v>
      </c>
      <c r="C110" s="38" t="s">
        <v>213</v>
      </c>
      <c r="D110" s="45">
        <v>0</v>
      </c>
    </row>
    <row r="111" spans="1:4" ht="25.5" x14ac:dyDescent="0.25">
      <c r="A111" s="180"/>
      <c r="B111" s="40" t="s">
        <v>170</v>
      </c>
      <c r="C111" s="38" t="s">
        <v>176</v>
      </c>
      <c r="D111" s="45">
        <v>846</v>
      </c>
    </row>
    <row r="112" spans="1:4" ht="25.5" x14ac:dyDescent="0.25">
      <c r="A112" s="179"/>
      <c r="B112" s="40" t="s">
        <v>177</v>
      </c>
      <c r="C112" s="38" t="s">
        <v>176</v>
      </c>
      <c r="D112" s="45">
        <v>54</v>
      </c>
    </row>
    <row r="113" spans="1:4" ht="60.75" customHeight="1" x14ac:dyDescent="0.25">
      <c r="A113" s="37" t="s">
        <v>310</v>
      </c>
      <c r="B113" s="56" t="s">
        <v>65</v>
      </c>
      <c r="C113" s="38" t="s">
        <v>82</v>
      </c>
      <c r="D113" s="51">
        <f>D114</f>
        <v>45</v>
      </c>
    </row>
    <row r="114" spans="1:4" ht="33" customHeight="1" x14ac:dyDescent="0.25">
      <c r="B114" s="54" t="s">
        <v>164</v>
      </c>
      <c r="C114" s="38" t="s">
        <v>163</v>
      </c>
      <c r="D114" s="51">
        <v>45</v>
      </c>
    </row>
    <row r="115" spans="1:4" ht="51" customHeight="1" x14ac:dyDescent="0.25">
      <c r="A115" s="38" t="s">
        <v>226</v>
      </c>
      <c r="B115" s="55" t="s">
        <v>340</v>
      </c>
      <c r="C115" s="64"/>
      <c r="D115" s="65">
        <f>D116+D117+D118+D119</f>
        <v>21109.699999999997</v>
      </c>
    </row>
    <row r="116" spans="1:4" ht="23.25" customHeight="1" x14ac:dyDescent="0.25">
      <c r="A116" s="38"/>
      <c r="B116" s="54" t="s">
        <v>164</v>
      </c>
      <c r="C116" s="41" t="s">
        <v>163</v>
      </c>
      <c r="D116" s="65">
        <f>D122+D140+D146</f>
        <v>1266.5999999999999</v>
      </c>
    </row>
    <row r="117" spans="1:4" ht="65.25" customHeight="1" x14ac:dyDescent="0.25">
      <c r="A117" s="38"/>
      <c r="B117" s="40" t="s">
        <v>46</v>
      </c>
      <c r="D117" s="65">
        <f>D148</f>
        <v>0</v>
      </c>
    </row>
    <row r="118" spans="1:4" ht="66" customHeight="1" x14ac:dyDescent="0.25">
      <c r="A118" s="38"/>
      <c r="B118" s="40" t="s">
        <v>329</v>
      </c>
      <c r="C118" s="41" t="s">
        <v>163</v>
      </c>
      <c r="D118" s="65">
        <f>D124+D127+D142</f>
        <v>19843.099999999999</v>
      </c>
    </row>
    <row r="119" spans="1:4" ht="36.75" customHeight="1" x14ac:dyDescent="0.25">
      <c r="A119" s="38"/>
      <c r="B119" s="40" t="s">
        <v>303</v>
      </c>
      <c r="C119" s="41" t="s">
        <v>163</v>
      </c>
      <c r="D119" s="65">
        <f>D128</f>
        <v>0</v>
      </c>
    </row>
    <row r="120" spans="1:4" ht="331.5" customHeight="1" x14ac:dyDescent="0.25">
      <c r="A120" s="40" t="s">
        <v>319</v>
      </c>
      <c r="B120" s="40" t="s">
        <v>72</v>
      </c>
      <c r="C120" s="38" t="s">
        <v>289</v>
      </c>
      <c r="D120" s="51">
        <v>98</v>
      </c>
    </row>
    <row r="121" spans="1:4" ht="146.25" customHeight="1" x14ac:dyDescent="0.25">
      <c r="A121" s="37" t="s">
        <v>49</v>
      </c>
      <c r="B121" s="66" t="s">
        <v>286</v>
      </c>
      <c r="C121" s="38" t="s">
        <v>289</v>
      </c>
      <c r="D121" s="46">
        <f>D122+D123</f>
        <v>5954.7</v>
      </c>
    </row>
    <row r="122" spans="1:4" ht="33" customHeight="1" x14ac:dyDescent="0.25">
      <c r="A122" s="57"/>
      <c r="B122" s="54" t="s">
        <v>164</v>
      </c>
      <c r="C122" s="38" t="s">
        <v>167</v>
      </c>
      <c r="D122" s="45">
        <v>357.3</v>
      </c>
    </row>
    <row r="123" spans="1:4" ht="32.25" customHeight="1" x14ac:dyDescent="0.25">
      <c r="A123" s="58"/>
      <c r="B123" s="54" t="s">
        <v>169</v>
      </c>
      <c r="C123" s="38"/>
      <c r="D123" s="45">
        <v>5597.4</v>
      </c>
    </row>
    <row r="124" spans="1:4" ht="50.25" customHeight="1" x14ac:dyDescent="0.25">
      <c r="A124" s="59"/>
      <c r="B124" s="40" t="s">
        <v>330</v>
      </c>
      <c r="C124" s="38" t="s">
        <v>167</v>
      </c>
      <c r="D124" s="45">
        <v>5597.4</v>
      </c>
    </row>
    <row r="125" spans="1:4" ht="48" hidden="1" customHeight="1" x14ac:dyDescent="0.25">
      <c r="A125" s="178"/>
      <c r="B125" s="40" t="s">
        <v>264</v>
      </c>
      <c r="C125" s="38" t="s">
        <v>176</v>
      </c>
      <c r="D125" s="51">
        <v>0</v>
      </c>
    </row>
    <row r="126" spans="1:4" ht="48.75" hidden="1" customHeight="1" x14ac:dyDescent="0.25">
      <c r="A126" s="179"/>
      <c r="B126" s="40" t="s">
        <v>264</v>
      </c>
      <c r="C126" s="38" t="s">
        <v>176</v>
      </c>
      <c r="D126" s="51">
        <v>0</v>
      </c>
    </row>
    <row r="127" spans="1:4" ht="51" customHeight="1" x14ac:dyDescent="0.25">
      <c r="A127" s="62"/>
      <c r="B127" s="40" t="s">
        <v>265</v>
      </c>
      <c r="C127" s="38" t="s">
        <v>176</v>
      </c>
      <c r="D127" s="45">
        <v>0</v>
      </c>
    </row>
    <row r="128" spans="1:4" ht="47.25" customHeight="1" x14ac:dyDescent="0.25">
      <c r="A128" s="63"/>
      <c r="B128" s="40" t="s">
        <v>177</v>
      </c>
      <c r="C128" s="38" t="s">
        <v>176</v>
      </c>
      <c r="D128" s="45">
        <v>0</v>
      </c>
    </row>
    <row r="129" spans="1:4" ht="51" x14ac:dyDescent="0.25">
      <c r="A129" s="40" t="s">
        <v>50</v>
      </c>
      <c r="B129" s="40" t="s">
        <v>268</v>
      </c>
      <c r="C129" s="38" t="s">
        <v>257</v>
      </c>
      <c r="D129" s="51">
        <v>90</v>
      </c>
    </row>
    <row r="130" spans="1:4" ht="99.75" customHeight="1" x14ac:dyDescent="0.25">
      <c r="A130" s="40" t="s">
        <v>51</v>
      </c>
      <c r="B130" s="40" t="s">
        <v>269</v>
      </c>
      <c r="C130" s="38" t="s">
        <v>167</v>
      </c>
      <c r="D130" s="51">
        <v>40</v>
      </c>
    </row>
    <row r="131" spans="1:4" ht="393.75" customHeight="1" x14ac:dyDescent="0.25">
      <c r="A131" s="40" t="s">
        <v>52</v>
      </c>
      <c r="B131" s="40" t="s">
        <v>24</v>
      </c>
      <c r="C131" s="38" t="s">
        <v>289</v>
      </c>
      <c r="D131" s="51">
        <v>19.100000000000001</v>
      </c>
    </row>
    <row r="132" spans="1:4" ht="48.75" customHeight="1" x14ac:dyDescent="0.25">
      <c r="A132" s="40" t="s">
        <v>320</v>
      </c>
      <c r="B132" s="40" t="s">
        <v>261</v>
      </c>
      <c r="C132" s="38" t="s">
        <v>176</v>
      </c>
      <c r="D132" s="60">
        <v>7</v>
      </c>
    </row>
    <row r="133" spans="1:4" ht="49.5" customHeight="1" x14ac:dyDescent="0.25">
      <c r="A133" s="40" t="s">
        <v>53</v>
      </c>
      <c r="B133" s="40" t="s">
        <v>260</v>
      </c>
      <c r="C133" s="38" t="s">
        <v>176</v>
      </c>
      <c r="D133" s="60">
        <v>5</v>
      </c>
    </row>
    <row r="134" spans="1:4" ht="75" customHeight="1" x14ac:dyDescent="0.25">
      <c r="A134" s="40" t="s">
        <v>54</v>
      </c>
      <c r="B134" s="40" t="s">
        <v>259</v>
      </c>
      <c r="C134" s="38" t="s">
        <v>289</v>
      </c>
      <c r="D134" s="60">
        <v>5</v>
      </c>
    </row>
    <row r="135" spans="1:4" ht="89.25" x14ac:dyDescent="0.25">
      <c r="A135" s="40" t="s">
        <v>321</v>
      </c>
      <c r="B135" s="40" t="s">
        <v>272</v>
      </c>
      <c r="C135" s="38" t="s">
        <v>167</v>
      </c>
      <c r="D135" s="51">
        <v>14.5</v>
      </c>
    </row>
    <row r="136" spans="1:4" ht="228" customHeight="1" x14ac:dyDescent="0.25">
      <c r="A136" s="40" t="s">
        <v>55</v>
      </c>
      <c r="B136" s="40" t="s">
        <v>270</v>
      </c>
      <c r="C136" s="38" t="s">
        <v>167</v>
      </c>
      <c r="D136" s="51">
        <v>17.5</v>
      </c>
    </row>
    <row r="137" spans="1:4" ht="171" customHeight="1" x14ac:dyDescent="0.25">
      <c r="A137" s="40" t="s">
        <v>56</v>
      </c>
      <c r="B137" s="40" t="s">
        <v>73</v>
      </c>
      <c r="C137" s="38" t="s">
        <v>167</v>
      </c>
      <c r="D137" s="51">
        <v>22.4</v>
      </c>
    </row>
    <row r="138" spans="1:4" ht="115.5" customHeight="1" x14ac:dyDescent="0.25">
      <c r="A138" s="40" t="s">
        <v>57</v>
      </c>
      <c r="B138" s="40" t="s">
        <v>296</v>
      </c>
      <c r="C138" s="38" t="s">
        <v>167</v>
      </c>
      <c r="D138" s="51">
        <v>90</v>
      </c>
    </row>
    <row r="139" spans="1:4" ht="87.75" customHeight="1" x14ac:dyDescent="0.25">
      <c r="A139" s="37" t="s">
        <v>58</v>
      </c>
      <c r="B139" s="56" t="s">
        <v>304</v>
      </c>
      <c r="C139" s="38" t="s">
        <v>167</v>
      </c>
      <c r="D139" s="45">
        <f>D140+D142</f>
        <v>15155</v>
      </c>
    </row>
    <row r="140" spans="1:4" ht="48.75" customHeight="1" x14ac:dyDescent="0.25">
      <c r="A140" s="57"/>
      <c r="B140" s="54" t="s">
        <v>164</v>
      </c>
      <c r="C140" s="38" t="s">
        <v>167</v>
      </c>
      <c r="D140" s="45">
        <v>909.3</v>
      </c>
    </row>
    <row r="141" spans="1:4" ht="33" customHeight="1" x14ac:dyDescent="0.25">
      <c r="A141" s="58"/>
      <c r="B141" s="54" t="s">
        <v>169</v>
      </c>
      <c r="C141" s="38"/>
      <c r="D141" s="45">
        <f>D142</f>
        <v>14245.7</v>
      </c>
    </row>
    <row r="142" spans="1:4" ht="36" customHeight="1" x14ac:dyDescent="0.25">
      <c r="A142" s="59"/>
      <c r="B142" s="40" t="s">
        <v>278</v>
      </c>
      <c r="C142" s="38" t="s">
        <v>167</v>
      </c>
      <c r="D142" s="45">
        <v>14245.7</v>
      </c>
    </row>
    <row r="143" spans="1:4" s="19" customFormat="1" ht="195.75" customHeight="1" x14ac:dyDescent="0.25">
      <c r="A143" s="40" t="s">
        <v>59</v>
      </c>
      <c r="B143" s="56" t="s">
        <v>16</v>
      </c>
      <c r="C143" s="38" t="s">
        <v>167</v>
      </c>
      <c r="D143" s="67">
        <v>103</v>
      </c>
    </row>
    <row r="144" spans="1:4" s="19" customFormat="1" ht="260.25" customHeight="1" x14ac:dyDescent="0.25">
      <c r="A144" s="40" t="s">
        <v>60</v>
      </c>
      <c r="B144" s="56" t="s">
        <v>18</v>
      </c>
      <c r="C144" s="38" t="s">
        <v>167</v>
      </c>
      <c r="D144" s="67">
        <v>7</v>
      </c>
    </row>
    <row r="145" spans="1:4" ht="195.75" customHeight="1" x14ac:dyDescent="0.25">
      <c r="A145" s="37" t="s">
        <v>61</v>
      </c>
      <c r="B145" s="56" t="s">
        <v>6</v>
      </c>
      <c r="C145" s="38" t="s">
        <v>167</v>
      </c>
      <c r="D145" s="45">
        <f>D146+D147</f>
        <v>0</v>
      </c>
    </row>
    <row r="146" spans="1:4" ht="39.75" customHeight="1" x14ac:dyDescent="0.25">
      <c r="A146" s="57"/>
      <c r="B146" s="54" t="s">
        <v>164</v>
      </c>
      <c r="C146" s="38" t="s">
        <v>167</v>
      </c>
      <c r="D146" s="45">
        <v>0</v>
      </c>
    </row>
    <row r="147" spans="1:4" ht="32.25" customHeight="1" x14ac:dyDescent="0.25">
      <c r="A147" s="58"/>
      <c r="B147" s="54" t="s">
        <v>169</v>
      </c>
      <c r="C147" s="38"/>
      <c r="D147" s="45">
        <v>0</v>
      </c>
    </row>
    <row r="148" spans="1:4" ht="32.25" customHeight="1" x14ac:dyDescent="0.25">
      <c r="A148" s="59"/>
      <c r="B148" s="40" t="s">
        <v>278</v>
      </c>
      <c r="C148" s="38" t="s">
        <v>167</v>
      </c>
      <c r="D148" s="45">
        <v>0</v>
      </c>
    </row>
    <row r="149" spans="1:4" ht="243" customHeight="1" x14ac:dyDescent="0.25">
      <c r="A149" s="40" t="s">
        <v>62</v>
      </c>
      <c r="B149" s="40" t="s">
        <v>181</v>
      </c>
      <c r="C149" s="38" t="s">
        <v>167</v>
      </c>
      <c r="D149" s="51">
        <v>24</v>
      </c>
    </row>
    <row r="150" spans="1:4" ht="76.5" customHeight="1" x14ac:dyDescent="0.25">
      <c r="A150" s="40" t="s">
        <v>63</v>
      </c>
      <c r="B150" s="40" t="s">
        <v>258</v>
      </c>
      <c r="C150" s="38" t="s">
        <v>167</v>
      </c>
      <c r="D150" s="60">
        <v>1</v>
      </c>
    </row>
    <row r="151" spans="1:4" ht="64.5" customHeight="1" x14ac:dyDescent="0.25">
      <c r="B151" s="42" t="s">
        <v>66</v>
      </c>
      <c r="C151" s="52" t="s">
        <v>163</v>
      </c>
      <c r="D151" s="51" t="s">
        <v>163</v>
      </c>
    </row>
    <row r="152" spans="1:4" ht="163.5" customHeight="1" x14ac:dyDescent="0.25">
      <c r="B152" s="42" t="s">
        <v>67</v>
      </c>
      <c r="C152" s="38" t="s">
        <v>82</v>
      </c>
      <c r="D152" s="51"/>
    </row>
    <row r="153" spans="1:4" ht="22.5" customHeight="1" x14ac:dyDescent="0.25">
      <c r="B153" s="53" t="s">
        <v>39</v>
      </c>
      <c r="C153" s="46" t="s">
        <v>163</v>
      </c>
      <c r="D153" s="45">
        <f>D154+D155+D156</f>
        <v>745</v>
      </c>
    </row>
    <row r="154" spans="1:4" ht="19.5" customHeight="1" x14ac:dyDescent="0.25">
      <c r="B154" s="54" t="s">
        <v>164</v>
      </c>
      <c r="C154" s="41" t="s">
        <v>163</v>
      </c>
      <c r="D154" s="45">
        <f>D159+D160</f>
        <v>193.22</v>
      </c>
    </row>
    <row r="155" spans="1:4" ht="48" customHeight="1" x14ac:dyDescent="0.25">
      <c r="B155" s="40" t="s">
        <v>43</v>
      </c>
      <c r="C155" s="41" t="s">
        <v>163</v>
      </c>
      <c r="D155" s="45">
        <f>D161</f>
        <v>551.78</v>
      </c>
    </row>
    <row r="156" spans="1:4" ht="49.5" customHeight="1" x14ac:dyDescent="0.25">
      <c r="B156" s="40" t="s">
        <v>328</v>
      </c>
      <c r="C156" s="41" t="s">
        <v>163</v>
      </c>
      <c r="D156" s="45">
        <f>D162</f>
        <v>0</v>
      </c>
    </row>
    <row r="157" spans="1:4" ht="96.75" customHeight="1" x14ac:dyDescent="0.25">
      <c r="A157" s="63" t="s">
        <v>229</v>
      </c>
      <c r="B157" s="40" t="s">
        <v>250</v>
      </c>
      <c r="C157" s="38" t="s">
        <v>82</v>
      </c>
      <c r="D157" s="51">
        <v>48.3</v>
      </c>
    </row>
    <row r="158" spans="1:4" ht="66.75" customHeight="1" x14ac:dyDescent="0.25">
      <c r="A158" s="37" t="s">
        <v>228</v>
      </c>
      <c r="B158" s="55" t="s">
        <v>341</v>
      </c>
      <c r="C158" s="41" t="s">
        <v>163</v>
      </c>
      <c r="D158" s="45">
        <f>D159+D161+D162+D160</f>
        <v>745</v>
      </c>
    </row>
    <row r="159" spans="1:4" x14ac:dyDescent="0.25">
      <c r="B159" s="54" t="s">
        <v>164</v>
      </c>
      <c r="C159" s="41" t="s">
        <v>163</v>
      </c>
      <c r="D159" s="45">
        <f>D173+D176+D178+D186+D190+D165+D174</f>
        <v>193.22</v>
      </c>
    </row>
    <row r="160" spans="1:4" x14ac:dyDescent="0.25">
      <c r="B160" s="54" t="s">
        <v>164</v>
      </c>
      <c r="C160" s="41" t="s">
        <v>163</v>
      </c>
      <c r="D160" s="45">
        <f>D202</f>
        <v>0</v>
      </c>
    </row>
    <row r="161" spans="1:5" ht="48.75" customHeight="1" x14ac:dyDescent="0.25">
      <c r="B161" s="40" t="s">
        <v>43</v>
      </c>
      <c r="C161" s="41" t="s">
        <v>163</v>
      </c>
      <c r="D161" s="45">
        <f>D180+D192+D188+D166</f>
        <v>551.78</v>
      </c>
    </row>
    <row r="162" spans="1:5" ht="50.25" customHeight="1" x14ac:dyDescent="0.25">
      <c r="A162" s="59"/>
      <c r="B162" s="40" t="s">
        <v>328</v>
      </c>
      <c r="C162" s="41" t="s">
        <v>163</v>
      </c>
      <c r="D162" s="45">
        <f>D204</f>
        <v>0</v>
      </c>
    </row>
    <row r="163" spans="1:5" ht="192.75" customHeight="1" x14ac:dyDescent="0.25">
      <c r="A163" s="59" t="s">
        <v>100</v>
      </c>
      <c r="B163" s="40" t="s">
        <v>323</v>
      </c>
      <c r="C163" s="38" t="s">
        <v>82</v>
      </c>
      <c r="D163" s="51">
        <v>59</v>
      </c>
    </row>
    <row r="164" spans="1:5" ht="68.25" customHeight="1" x14ac:dyDescent="0.25">
      <c r="A164" s="37" t="s">
        <v>103</v>
      </c>
      <c r="B164" s="56" t="s">
        <v>99</v>
      </c>
      <c r="C164" s="38" t="s">
        <v>82</v>
      </c>
      <c r="D164" s="45">
        <f>D165+D166</f>
        <v>60</v>
      </c>
    </row>
    <row r="165" spans="1:5" ht="21" customHeight="1" x14ac:dyDescent="0.25">
      <c r="A165" s="178"/>
      <c r="B165" s="54" t="s">
        <v>164</v>
      </c>
      <c r="C165" s="41" t="s">
        <v>163</v>
      </c>
      <c r="D165" s="45">
        <v>60</v>
      </c>
    </row>
    <row r="166" spans="1:5" ht="32.25" customHeight="1" x14ac:dyDescent="0.25">
      <c r="A166" s="180"/>
      <c r="B166" s="54" t="s">
        <v>169</v>
      </c>
      <c r="D166" s="45">
        <v>0</v>
      </c>
      <c r="E166" s="20" t="e">
        <f>SUM(#REF!)</f>
        <v>#REF!</v>
      </c>
    </row>
    <row r="167" spans="1:5" ht="20.25" customHeight="1" x14ac:dyDescent="0.25">
      <c r="A167" s="179"/>
      <c r="B167" s="40" t="s">
        <v>170</v>
      </c>
      <c r="C167" s="41" t="s">
        <v>163</v>
      </c>
      <c r="D167" s="45">
        <v>0</v>
      </c>
    </row>
    <row r="168" spans="1:5" ht="35.25" customHeight="1" x14ac:dyDescent="0.25">
      <c r="A168" s="37" t="s">
        <v>104</v>
      </c>
      <c r="B168" s="56" t="s">
        <v>247</v>
      </c>
      <c r="C168" s="38" t="s">
        <v>82</v>
      </c>
      <c r="D168" s="45">
        <v>0</v>
      </c>
    </row>
    <row r="169" spans="1:5" ht="20.25" customHeight="1" x14ac:dyDescent="0.25">
      <c r="A169" s="178"/>
      <c r="B169" s="54" t="s">
        <v>164</v>
      </c>
      <c r="C169" s="41" t="s">
        <v>163</v>
      </c>
      <c r="D169" s="45">
        <v>0</v>
      </c>
    </row>
    <row r="170" spans="1:5" ht="32.25" customHeight="1" x14ac:dyDescent="0.25">
      <c r="A170" s="180"/>
      <c r="B170" s="54" t="s">
        <v>169</v>
      </c>
      <c r="D170" s="45">
        <v>0</v>
      </c>
      <c r="E170" s="20" t="e">
        <f>SUM(#REF!)</f>
        <v>#REF!</v>
      </c>
    </row>
    <row r="171" spans="1:5" ht="20.25" customHeight="1" x14ac:dyDescent="0.25">
      <c r="A171" s="179"/>
      <c r="B171" s="40" t="s">
        <v>170</v>
      </c>
      <c r="C171" s="41" t="s">
        <v>163</v>
      </c>
      <c r="D171" s="45">
        <v>0</v>
      </c>
    </row>
    <row r="172" spans="1:5" ht="111.75" customHeight="1" x14ac:dyDescent="0.25">
      <c r="A172" s="37" t="s">
        <v>230</v>
      </c>
      <c r="B172" s="56" t="s">
        <v>74</v>
      </c>
      <c r="C172" s="38" t="s">
        <v>82</v>
      </c>
      <c r="D172" s="45">
        <v>98</v>
      </c>
    </row>
    <row r="173" spans="1:5" ht="21.75" customHeight="1" x14ac:dyDescent="0.25">
      <c r="A173" s="62"/>
      <c r="B173" s="54" t="s">
        <v>164</v>
      </c>
      <c r="C173" s="41" t="s">
        <v>163</v>
      </c>
      <c r="D173" s="45">
        <v>0</v>
      </c>
    </row>
    <row r="174" spans="1:5" ht="21" customHeight="1" x14ac:dyDescent="0.25">
      <c r="A174" s="62"/>
      <c r="B174" s="54" t="s">
        <v>164</v>
      </c>
      <c r="C174" s="41" t="s">
        <v>163</v>
      </c>
      <c r="D174" s="45">
        <v>98</v>
      </c>
    </row>
    <row r="175" spans="1:5" ht="93.75" customHeight="1" x14ac:dyDescent="0.25">
      <c r="A175" s="37" t="s">
        <v>105</v>
      </c>
      <c r="B175" s="56" t="s">
        <v>75</v>
      </c>
      <c r="C175" s="38" t="s">
        <v>82</v>
      </c>
      <c r="D175" s="45">
        <v>0</v>
      </c>
    </row>
    <row r="176" spans="1:5" ht="20.25" customHeight="1" x14ac:dyDescent="0.25">
      <c r="A176" s="62"/>
      <c r="B176" s="54" t="s">
        <v>164</v>
      </c>
      <c r="C176" s="41" t="s">
        <v>163</v>
      </c>
      <c r="D176" s="45">
        <v>0</v>
      </c>
    </row>
    <row r="177" spans="1:4" ht="183" customHeight="1" x14ac:dyDescent="0.25">
      <c r="A177" s="37" t="s">
        <v>231</v>
      </c>
      <c r="B177" s="56" t="s">
        <v>70</v>
      </c>
      <c r="C177" s="38" t="s">
        <v>82</v>
      </c>
      <c r="D177" s="45">
        <f>D178+D179</f>
        <v>190</v>
      </c>
    </row>
    <row r="178" spans="1:4" ht="23.25" customHeight="1" x14ac:dyDescent="0.25">
      <c r="A178" s="178"/>
      <c r="B178" s="54" t="s">
        <v>164</v>
      </c>
      <c r="C178" s="41" t="s">
        <v>163</v>
      </c>
      <c r="D178" s="45">
        <v>11.4</v>
      </c>
    </row>
    <row r="179" spans="1:4" ht="37.5" customHeight="1" x14ac:dyDescent="0.25">
      <c r="A179" s="180"/>
      <c r="B179" s="54" t="s">
        <v>169</v>
      </c>
      <c r="D179" s="45">
        <v>178.6</v>
      </c>
    </row>
    <row r="180" spans="1:4" ht="20.25" customHeight="1" x14ac:dyDescent="0.25">
      <c r="A180" s="179"/>
      <c r="B180" s="40" t="s">
        <v>170</v>
      </c>
      <c r="C180" s="41" t="s">
        <v>163</v>
      </c>
      <c r="D180" s="45">
        <v>178.6</v>
      </c>
    </row>
    <row r="181" spans="1:4" ht="66" customHeight="1" x14ac:dyDescent="0.25">
      <c r="A181" s="37" t="s">
        <v>232</v>
      </c>
      <c r="B181" s="56" t="s">
        <v>239</v>
      </c>
      <c r="C181" s="38" t="s">
        <v>82</v>
      </c>
      <c r="D181" s="45">
        <v>0</v>
      </c>
    </row>
    <row r="182" spans="1:4" ht="23.25" customHeight="1" x14ac:dyDescent="0.25">
      <c r="A182" s="61"/>
      <c r="B182" s="54" t="s">
        <v>164</v>
      </c>
      <c r="C182" s="41" t="s">
        <v>163</v>
      </c>
      <c r="D182" s="45">
        <v>0</v>
      </c>
    </row>
    <row r="183" spans="1:4" ht="32.25" customHeight="1" x14ac:dyDescent="0.25">
      <c r="A183" s="62"/>
      <c r="B183" s="54" t="s">
        <v>169</v>
      </c>
      <c r="D183" s="45">
        <v>0</v>
      </c>
    </row>
    <row r="184" spans="1:4" x14ac:dyDescent="0.25">
      <c r="A184" s="63"/>
      <c r="B184" s="40" t="s">
        <v>170</v>
      </c>
      <c r="C184" s="41" t="s">
        <v>163</v>
      </c>
      <c r="D184" s="45">
        <v>0</v>
      </c>
    </row>
    <row r="185" spans="1:4" ht="25.5" x14ac:dyDescent="0.25">
      <c r="A185" s="37" t="s">
        <v>106</v>
      </c>
      <c r="B185" s="56" t="s">
        <v>252</v>
      </c>
      <c r="C185" s="38" t="s">
        <v>82</v>
      </c>
      <c r="D185" s="45">
        <f>D186+D187</f>
        <v>97</v>
      </c>
    </row>
    <row r="186" spans="1:4" ht="21.75" customHeight="1" x14ac:dyDescent="0.25">
      <c r="A186" s="61"/>
      <c r="B186" s="54" t="s">
        <v>164</v>
      </c>
      <c r="C186" s="41" t="s">
        <v>163</v>
      </c>
      <c r="D186" s="45">
        <v>5.82</v>
      </c>
    </row>
    <row r="187" spans="1:4" ht="36" customHeight="1" x14ac:dyDescent="0.25">
      <c r="A187" s="61"/>
      <c r="B187" s="54" t="s">
        <v>169</v>
      </c>
      <c r="D187" s="45">
        <v>91.18</v>
      </c>
    </row>
    <row r="188" spans="1:4" ht="18" customHeight="1" x14ac:dyDescent="0.25">
      <c r="A188" s="61"/>
      <c r="B188" s="40" t="s">
        <v>170</v>
      </c>
      <c r="C188" s="41" t="s">
        <v>163</v>
      </c>
      <c r="D188" s="45">
        <v>91.18</v>
      </c>
    </row>
    <row r="189" spans="1:4" ht="85.5" customHeight="1" x14ac:dyDescent="0.25">
      <c r="A189" s="37" t="s">
        <v>233</v>
      </c>
      <c r="B189" s="56" t="s">
        <v>254</v>
      </c>
      <c r="C189" s="38" t="s">
        <v>82</v>
      </c>
      <c r="D189" s="45">
        <f>D190+D192</f>
        <v>300</v>
      </c>
    </row>
    <row r="190" spans="1:4" ht="24" customHeight="1" x14ac:dyDescent="0.25">
      <c r="A190" s="61"/>
      <c r="B190" s="54" t="s">
        <v>164</v>
      </c>
      <c r="C190" s="41" t="s">
        <v>163</v>
      </c>
      <c r="D190" s="45">
        <v>18</v>
      </c>
    </row>
    <row r="191" spans="1:4" ht="33" customHeight="1" x14ac:dyDescent="0.25">
      <c r="A191" s="61"/>
      <c r="B191" s="54" t="s">
        <v>169</v>
      </c>
      <c r="D191" s="45">
        <v>282</v>
      </c>
    </row>
    <row r="192" spans="1:4" ht="21" customHeight="1" x14ac:dyDescent="0.25">
      <c r="A192" s="61"/>
      <c r="B192" s="40" t="s">
        <v>170</v>
      </c>
      <c r="C192" s="41" t="s">
        <v>163</v>
      </c>
      <c r="D192" s="45">
        <v>282</v>
      </c>
    </row>
    <row r="193" spans="1:4" ht="53.25" customHeight="1" x14ac:dyDescent="0.25">
      <c r="A193" s="37" t="s">
        <v>234</v>
      </c>
      <c r="B193" s="56" t="s">
        <v>253</v>
      </c>
      <c r="C193" s="38" t="s">
        <v>82</v>
      </c>
      <c r="D193" s="45">
        <v>0</v>
      </c>
    </row>
    <row r="194" spans="1:4" ht="24" customHeight="1" x14ac:dyDescent="0.25">
      <c r="A194" s="61"/>
      <c r="B194" s="54" t="s">
        <v>164</v>
      </c>
      <c r="C194" s="41" t="s">
        <v>163</v>
      </c>
      <c r="D194" s="45">
        <v>0</v>
      </c>
    </row>
    <row r="195" spans="1:4" ht="38.25" customHeight="1" x14ac:dyDescent="0.25">
      <c r="A195" s="61"/>
      <c r="B195" s="54" t="s">
        <v>169</v>
      </c>
      <c r="D195" s="46">
        <v>0</v>
      </c>
    </row>
    <row r="196" spans="1:4" x14ac:dyDescent="0.25">
      <c r="A196" s="61"/>
      <c r="B196" s="40" t="s">
        <v>170</v>
      </c>
      <c r="C196" s="41" t="s">
        <v>163</v>
      </c>
      <c r="D196" s="46">
        <v>0</v>
      </c>
    </row>
    <row r="197" spans="1:4" ht="62.25" customHeight="1" x14ac:dyDescent="0.25">
      <c r="A197" s="37" t="s">
        <v>235</v>
      </c>
      <c r="B197" s="56" t="s">
        <v>295</v>
      </c>
      <c r="C197" s="38" t="s">
        <v>82</v>
      </c>
      <c r="D197" s="46">
        <f>D198+D199</f>
        <v>0</v>
      </c>
    </row>
    <row r="198" spans="1:4" ht="23.25" customHeight="1" x14ac:dyDescent="0.25">
      <c r="A198" s="61"/>
      <c r="B198" s="54" t="s">
        <v>164</v>
      </c>
      <c r="C198" s="41" t="s">
        <v>163</v>
      </c>
      <c r="D198" s="45">
        <v>0</v>
      </c>
    </row>
    <row r="199" spans="1:4" ht="33" customHeight="1" x14ac:dyDescent="0.25">
      <c r="A199" s="61"/>
      <c r="B199" s="54" t="s">
        <v>169</v>
      </c>
      <c r="D199" s="45">
        <v>0</v>
      </c>
    </row>
    <row r="200" spans="1:4" ht="24" customHeight="1" x14ac:dyDescent="0.25">
      <c r="A200" s="61"/>
      <c r="B200" s="40" t="s">
        <v>170</v>
      </c>
      <c r="C200" s="41" t="s">
        <v>163</v>
      </c>
      <c r="D200" s="45">
        <v>0</v>
      </c>
    </row>
    <row r="201" spans="1:4" ht="129.75" customHeight="1" x14ac:dyDescent="0.25">
      <c r="A201" s="37" t="s">
        <v>95</v>
      </c>
      <c r="B201" s="56" t="s">
        <v>94</v>
      </c>
      <c r="C201" s="38" t="s">
        <v>88</v>
      </c>
      <c r="D201" s="45">
        <f>D202+D203</f>
        <v>0</v>
      </c>
    </row>
    <row r="202" spans="1:4" x14ac:dyDescent="0.25">
      <c r="A202" s="61"/>
      <c r="B202" s="54" t="s">
        <v>164</v>
      </c>
      <c r="C202" s="41" t="s">
        <v>163</v>
      </c>
      <c r="D202" s="45">
        <v>0</v>
      </c>
    </row>
    <row r="203" spans="1:4" ht="30" customHeight="1" x14ac:dyDescent="0.25">
      <c r="A203" s="61"/>
      <c r="B203" s="54" t="s">
        <v>169</v>
      </c>
      <c r="D203" s="45">
        <v>0</v>
      </c>
    </row>
    <row r="204" spans="1:4" ht="48" customHeight="1" x14ac:dyDescent="0.25">
      <c r="A204" s="61"/>
      <c r="B204" s="40" t="s">
        <v>330</v>
      </c>
      <c r="C204" s="41" t="s">
        <v>163</v>
      </c>
      <c r="D204" s="45">
        <v>0</v>
      </c>
    </row>
    <row r="205" spans="1:4" ht="132.75" customHeight="1" x14ac:dyDescent="0.25">
      <c r="A205" s="61"/>
      <c r="B205" s="42" t="s">
        <v>5</v>
      </c>
      <c r="D205" s="45"/>
    </row>
    <row r="206" spans="1:4" ht="96.75" customHeight="1" x14ac:dyDescent="0.25">
      <c r="B206" s="42" t="s">
        <v>102</v>
      </c>
      <c r="C206" s="38" t="s">
        <v>83</v>
      </c>
      <c r="D206" s="51"/>
    </row>
    <row r="207" spans="1:4" x14ac:dyDescent="0.25">
      <c r="B207" s="53" t="s">
        <v>39</v>
      </c>
      <c r="C207" s="46" t="s">
        <v>163</v>
      </c>
      <c r="D207" s="45">
        <f>D208+D209+D210</f>
        <v>1809.2</v>
      </c>
    </row>
    <row r="208" spans="1:4" x14ac:dyDescent="0.25">
      <c r="B208" s="54" t="s">
        <v>164</v>
      </c>
      <c r="C208" s="41" t="s">
        <v>163</v>
      </c>
      <c r="D208" s="45">
        <f>D214</f>
        <v>1583.6000000000001</v>
      </c>
    </row>
    <row r="209" spans="1:4" ht="48.75" customHeight="1" x14ac:dyDescent="0.25">
      <c r="B209" s="40" t="s">
        <v>43</v>
      </c>
      <c r="C209" s="41" t="s">
        <v>163</v>
      </c>
      <c r="D209" s="45">
        <f>D215</f>
        <v>225.6</v>
      </c>
    </row>
    <row r="210" spans="1:4" ht="51" customHeight="1" x14ac:dyDescent="0.25">
      <c r="B210" s="40" t="s">
        <v>107</v>
      </c>
      <c r="C210" s="41" t="s">
        <v>163</v>
      </c>
      <c r="D210" s="45">
        <f>D217</f>
        <v>0</v>
      </c>
    </row>
    <row r="211" spans="1:4" ht="16.5" customHeight="1" x14ac:dyDescent="0.25">
      <c r="B211" s="40" t="s">
        <v>92</v>
      </c>
      <c r="C211" s="41" t="s">
        <v>163</v>
      </c>
      <c r="D211" s="45">
        <v>0</v>
      </c>
    </row>
    <row r="212" spans="1:4" ht="112.5" customHeight="1" x14ac:dyDescent="0.25">
      <c r="A212" s="63" t="s">
        <v>109</v>
      </c>
      <c r="B212" s="40" t="s">
        <v>322</v>
      </c>
      <c r="C212" s="38" t="s">
        <v>82</v>
      </c>
      <c r="D212" s="60">
        <v>6</v>
      </c>
    </row>
    <row r="213" spans="1:4" ht="45.75" customHeight="1" x14ac:dyDescent="0.25">
      <c r="A213" s="37" t="s">
        <v>108</v>
      </c>
      <c r="B213" s="55" t="s">
        <v>342</v>
      </c>
      <c r="C213" s="52"/>
      <c r="D213" s="45">
        <f>D214+D215+D217</f>
        <v>1809.2</v>
      </c>
    </row>
    <row r="214" spans="1:4" x14ac:dyDescent="0.25">
      <c r="B214" s="54" t="s">
        <v>164</v>
      </c>
      <c r="C214" s="41" t="s">
        <v>163</v>
      </c>
      <c r="D214" s="45">
        <f>D223+D228+D237+D247+D250+D253+D260+D262+D263+D265</f>
        <v>1583.6000000000001</v>
      </c>
    </row>
    <row r="215" spans="1:4" ht="49.5" customHeight="1" x14ac:dyDescent="0.25">
      <c r="B215" s="40" t="s">
        <v>43</v>
      </c>
      <c r="C215" s="41" t="s">
        <v>163</v>
      </c>
      <c r="D215" s="45">
        <f>D229+D248+D251</f>
        <v>225.6</v>
      </c>
    </row>
    <row r="216" spans="1:4" ht="19.5" customHeight="1" x14ac:dyDescent="0.25">
      <c r="B216" s="40" t="s">
        <v>92</v>
      </c>
      <c r="C216" s="41" t="s">
        <v>163</v>
      </c>
      <c r="D216" s="45">
        <v>0</v>
      </c>
    </row>
    <row r="217" spans="1:4" ht="48" customHeight="1" x14ac:dyDescent="0.25">
      <c r="B217" s="40" t="s">
        <v>107</v>
      </c>
      <c r="C217" s="41" t="s">
        <v>163</v>
      </c>
      <c r="D217" s="45">
        <f>D221</f>
        <v>0</v>
      </c>
    </row>
    <row r="218" spans="1:4" ht="183.75" customHeight="1" x14ac:dyDescent="0.25">
      <c r="A218" s="37" t="s">
        <v>109</v>
      </c>
      <c r="B218" s="40" t="s">
        <v>293</v>
      </c>
      <c r="C218" s="38" t="s">
        <v>187</v>
      </c>
      <c r="D218" s="51">
        <v>55.5</v>
      </c>
    </row>
    <row r="219" spans="1:4" ht="66" customHeight="1" x14ac:dyDescent="0.25">
      <c r="A219" s="37" t="s">
        <v>110</v>
      </c>
      <c r="B219" s="56" t="s">
        <v>273</v>
      </c>
      <c r="C219" s="38" t="s">
        <v>187</v>
      </c>
      <c r="D219" s="45">
        <f>D220+D221</f>
        <v>0</v>
      </c>
    </row>
    <row r="220" spans="1:4" ht="35.25" customHeight="1" x14ac:dyDescent="0.25">
      <c r="A220" s="57"/>
      <c r="B220" s="54" t="s">
        <v>164</v>
      </c>
      <c r="C220" s="38" t="s">
        <v>187</v>
      </c>
      <c r="D220" s="45">
        <v>0</v>
      </c>
    </row>
    <row r="221" spans="1:4" ht="54" customHeight="1" x14ac:dyDescent="0.25">
      <c r="A221" s="59"/>
      <c r="B221" s="40" t="s">
        <v>113</v>
      </c>
      <c r="C221" s="38" t="s">
        <v>187</v>
      </c>
      <c r="D221" s="45">
        <v>0</v>
      </c>
    </row>
    <row r="222" spans="1:4" ht="76.5" x14ac:dyDescent="0.25">
      <c r="A222" s="37" t="s">
        <v>111</v>
      </c>
      <c r="B222" s="56" t="s">
        <v>193</v>
      </c>
      <c r="C222" s="38" t="s">
        <v>82</v>
      </c>
      <c r="D222" s="45">
        <v>300</v>
      </c>
    </row>
    <row r="223" spans="1:4" ht="16.5" customHeight="1" x14ac:dyDescent="0.25">
      <c r="A223" s="61"/>
      <c r="B223" s="54" t="s">
        <v>164</v>
      </c>
      <c r="C223" s="41" t="s">
        <v>163</v>
      </c>
      <c r="D223" s="45">
        <v>300</v>
      </c>
    </row>
    <row r="224" spans="1:4" ht="65.25" customHeight="1" x14ac:dyDescent="0.25">
      <c r="A224" s="37" t="s">
        <v>112</v>
      </c>
      <c r="B224" s="56" t="s">
        <v>194</v>
      </c>
      <c r="C224" s="38" t="s">
        <v>186</v>
      </c>
      <c r="D224" s="45">
        <f>D225+D226</f>
        <v>0</v>
      </c>
    </row>
    <row r="225" spans="1:4" x14ac:dyDescent="0.25">
      <c r="A225" s="61"/>
      <c r="B225" s="54" t="s">
        <v>164</v>
      </c>
      <c r="C225" s="41" t="s">
        <v>163</v>
      </c>
      <c r="D225" s="45">
        <v>0</v>
      </c>
    </row>
    <row r="226" spans="1:4" ht="52.5" customHeight="1" x14ac:dyDescent="0.25">
      <c r="A226" s="62"/>
      <c r="B226" s="54" t="s">
        <v>43</v>
      </c>
      <c r="C226" s="41" t="s">
        <v>163</v>
      </c>
      <c r="D226" s="45">
        <v>0</v>
      </c>
    </row>
    <row r="227" spans="1:4" ht="132" customHeight="1" x14ac:dyDescent="0.25">
      <c r="A227" s="37" t="s">
        <v>114</v>
      </c>
      <c r="B227" s="56" t="s">
        <v>262</v>
      </c>
      <c r="C227" s="38" t="s">
        <v>186</v>
      </c>
      <c r="D227" s="45">
        <f>D228+D229</f>
        <v>120</v>
      </c>
    </row>
    <row r="228" spans="1:4" x14ac:dyDescent="0.25">
      <c r="A228" s="178"/>
      <c r="B228" s="54" t="s">
        <v>164</v>
      </c>
      <c r="C228" s="41" t="s">
        <v>163</v>
      </c>
      <c r="D228" s="45">
        <v>7.2</v>
      </c>
    </row>
    <row r="229" spans="1:4" ht="52.5" customHeight="1" x14ac:dyDescent="0.25">
      <c r="A229" s="179"/>
      <c r="B229" s="54" t="s">
        <v>43</v>
      </c>
      <c r="C229" s="41" t="s">
        <v>163</v>
      </c>
      <c r="D229" s="45">
        <v>112.8</v>
      </c>
    </row>
    <row r="230" spans="1:4" ht="46.5" customHeight="1" x14ac:dyDescent="0.25">
      <c r="A230" s="37" t="s">
        <v>116</v>
      </c>
      <c r="B230" s="56" t="s">
        <v>241</v>
      </c>
      <c r="C230" s="38" t="s">
        <v>82</v>
      </c>
      <c r="D230" s="45">
        <v>0</v>
      </c>
    </row>
    <row r="231" spans="1:4" x14ac:dyDescent="0.25">
      <c r="A231" s="61"/>
      <c r="B231" s="54" t="s">
        <v>164</v>
      </c>
      <c r="C231" s="41" t="s">
        <v>163</v>
      </c>
      <c r="D231" s="45">
        <v>0</v>
      </c>
    </row>
    <row r="232" spans="1:4" ht="66.75" customHeight="1" x14ac:dyDescent="0.25">
      <c r="A232" s="37" t="s">
        <v>117</v>
      </c>
      <c r="B232" s="56" t="s">
        <v>236</v>
      </c>
      <c r="C232" s="38" t="s">
        <v>82</v>
      </c>
      <c r="D232" s="45">
        <v>0</v>
      </c>
    </row>
    <row r="233" spans="1:4" ht="22.5" customHeight="1" x14ac:dyDescent="0.25">
      <c r="A233" s="61"/>
      <c r="B233" s="54" t="s">
        <v>164</v>
      </c>
      <c r="C233" s="41" t="s">
        <v>163</v>
      </c>
      <c r="D233" s="45">
        <v>0</v>
      </c>
    </row>
    <row r="234" spans="1:4" ht="63" customHeight="1" x14ac:dyDescent="0.25">
      <c r="A234" s="37" t="s">
        <v>118</v>
      </c>
      <c r="B234" s="56" t="s">
        <v>240</v>
      </c>
      <c r="C234" s="38" t="s">
        <v>82</v>
      </c>
      <c r="D234" s="45">
        <v>0</v>
      </c>
    </row>
    <row r="235" spans="1:4" x14ac:dyDescent="0.25">
      <c r="A235" s="61"/>
      <c r="B235" s="54" t="s">
        <v>164</v>
      </c>
      <c r="C235" s="41" t="s">
        <v>163</v>
      </c>
      <c r="D235" s="45">
        <v>0</v>
      </c>
    </row>
    <row r="236" spans="1:4" s="19" customFormat="1" ht="47.25" customHeight="1" x14ac:dyDescent="0.25">
      <c r="A236" s="50" t="s">
        <v>119</v>
      </c>
      <c r="B236" s="56" t="s">
        <v>96</v>
      </c>
      <c r="C236" s="38" t="s">
        <v>82</v>
      </c>
      <c r="D236" s="45">
        <v>800</v>
      </c>
    </row>
    <row r="237" spans="1:4" s="19" customFormat="1" x14ac:dyDescent="0.25">
      <c r="A237" s="61"/>
      <c r="B237" s="68" t="s">
        <v>164</v>
      </c>
      <c r="C237" s="39" t="s">
        <v>163</v>
      </c>
      <c r="D237" s="45">
        <v>800</v>
      </c>
    </row>
    <row r="238" spans="1:4" s="19" customFormat="1" ht="36.75" customHeight="1" x14ac:dyDescent="0.25">
      <c r="A238" s="50" t="s">
        <v>120</v>
      </c>
      <c r="B238" s="56" t="s">
        <v>279</v>
      </c>
      <c r="C238" s="38" t="s">
        <v>82</v>
      </c>
      <c r="D238" s="45">
        <v>0</v>
      </c>
    </row>
    <row r="239" spans="1:4" s="19" customFormat="1" x14ac:dyDescent="0.25">
      <c r="A239" s="61"/>
      <c r="B239" s="68" t="s">
        <v>164</v>
      </c>
      <c r="C239" s="39" t="s">
        <v>163</v>
      </c>
      <c r="D239" s="45">
        <v>0</v>
      </c>
    </row>
    <row r="240" spans="1:4" s="19" customFormat="1" ht="38.25" x14ac:dyDescent="0.25">
      <c r="A240" s="50" t="s">
        <v>121</v>
      </c>
      <c r="B240" s="56" t="s">
        <v>245</v>
      </c>
      <c r="C240" s="38" t="s">
        <v>82</v>
      </c>
      <c r="D240" s="45">
        <f>D241+D242</f>
        <v>0</v>
      </c>
    </row>
    <row r="241" spans="1:5" s="19" customFormat="1" x14ac:dyDescent="0.25">
      <c r="A241" s="178"/>
      <c r="B241" s="68" t="s">
        <v>164</v>
      </c>
      <c r="C241" s="39" t="s">
        <v>163</v>
      </c>
      <c r="D241" s="45">
        <v>0</v>
      </c>
      <c r="E241" s="23">
        <f>SUM(D241:D241)</f>
        <v>0</v>
      </c>
    </row>
    <row r="242" spans="1:5" s="19" customFormat="1" ht="49.5" customHeight="1" x14ac:dyDescent="0.25">
      <c r="A242" s="179"/>
      <c r="B242" s="40" t="s">
        <v>43</v>
      </c>
      <c r="C242" s="39" t="s">
        <v>163</v>
      </c>
      <c r="D242" s="45">
        <v>0</v>
      </c>
    </row>
    <row r="243" spans="1:5" ht="97.5" customHeight="1" x14ac:dyDescent="0.25">
      <c r="A243" s="37" t="s">
        <v>122</v>
      </c>
      <c r="B243" s="56" t="s">
        <v>195</v>
      </c>
      <c r="C243" s="38" t="s">
        <v>186</v>
      </c>
      <c r="D243" s="45">
        <f>D244+D245</f>
        <v>0</v>
      </c>
    </row>
    <row r="244" spans="1:5" x14ac:dyDescent="0.25">
      <c r="A244" s="178"/>
      <c r="B244" s="54" t="s">
        <v>164</v>
      </c>
      <c r="C244" s="41" t="s">
        <v>163</v>
      </c>
      <c r="D244" s="45">
        <v>0</v>
      </c>
    </row>
    <row r="245" spans="1:5" ht="48.75" customHeight="1" x14ac:dyDescent="0.25">
      <c r="A245" s="179"/>
      <c r="B245" s="40" t="s">
        <v>43</v>
      </c>
      <c r="C245" s="41" t="s">
        <v>163</v>
      </c>
      <c r="D245" s="45">
        <v>0</v>
      </c>
    </row>
    <row r="246" spans="1:5" ht="25.5" x14ac:dyDescent="0.25">
      <c r="A246" s="37" t="s">
        <v>123</v>
      </c>
      <c r="B246" s="56" t="s">
        <v>2</v>
      </c>
      <c r="C246" s="38" t="s">
        <v>82</v>
      </c>
      <c r="D246" s="45">
        <f>D247+D248</f>
        <v>120</v>
      </c>
    </row>
    <row r="247" spans="1:5" x14ac:dyDescent="0.25">
      <c r="A247" s="178"/>
      <c r="B247" s="54" t="s">
        <v>164</v>
      </c>
      <c r="C247" s="41" t="s">
        <v>163</v>
      </c>
      <c r="D247" s="45">
        <v>7.2</v>
      </c>
      <c r="E247" s="20">
        <f>SUM(D247:D247)</f>
        <v>7.2</v>
      </c>
    </row>
    <row r="248" spans="1:5" ht="48" customHeight="1" x14ac:dyDescent="0.25">
      <c r="A248" s="179"/>
      <c r="B248" s="40" t="s">
        <v>43</v>
      </c>
      <c r="C248" s="41" t="s">
        <v>163</v>
      </c>
      <c r="D248" s="45">
        <v>112.8</v>
      </c>
    </row>
    <row r="249" spans="1:5" ht="63" customHeight="1" x14ac:dyDescent="0.25">
      <c r="A249" s="37" t="s">
        <v>124</v>
      </c>
      <c r="B249" s="56" t="s">
        <v>196</v>
      </c>
      <c r="C249" s="38" t="s">
        <v>82</v>
      </c>
      <c r="D249" s="45">
        <f>D250+D251</f>
        <v>0</v>
      </c>
    </row>
    <row r="250" spans="1:5" x14ac:dyDescent="0.25">
      <c r="A250" s="178"/>
      <c r="B250" s="54" t="s">
        <v>164</v>
      </c>
      <c r="C250" s="41" t="s">
        <v>163</v>
      </c>
      <c r="D250" s="45">
        <v>0</v>
      </c>
      <c r="E250" s="20">
        <f>SUM(D250:D250)</f>
        <v>0</v>
      </c>
    </row>
    <row r="251" spans="1:5" ht="51" customHeight="1" x14ac:dyDescent="0.25">
      <c r="A251" s="179"/>
      <c r="B251" s="40" t="s">
        <v>43</v>
      </c>
      <c r="C251" s="41" t="s">
        <v>163</v>
      </c>
      <c r="D251" s="45">
        <v>0</v>
      </c>
    </row>
    <row r="252" spans="1:5" ht="98.25" customHeight="1" x14ac:dyDescent="0.25">
      <c r="A252" s="37" t="s">
        <v>125</v>
      </c>
      <c r="B252" s="56" t="s">
        <v>292</v>
      </c>
      <c r="C252" s="38" t="s">
        <v>82</v>
      </c>
      <c r="D252" s="45">
        <v>0</v>
      </c>
    </row>
    <row r="253" spans="1:5" ht="17.25" customHeight="1" x14ac:dyDescent="0.25">
      <c r="A253" s="63"/>
      <c r="B253" s="54" t="s">
        <v>164</v>
      </c>
      <c r="C253" s="41" t="s">
        <v>163</v>
      </c>
      <c r="D253" s="45">
        <v>0</v>
      </c>
      <c r="E253" s="20">
        <f>SUM(D253:D253)</f>
        <v>0</v>
      </c>
    </row>
    <row r="254" spans="1:5" ht="63.75" customHeight="1" x14ac:dyDescent="0.25">
      <c r="A254" s="37" t="s">
        <v>126</v>
      </c>
      <c r="B254" s="56" t="s">
        <v>246</v>
      </c>
      <c r="C254" s="38" t="s">
        <v>82</v>
      </c>
      <c r="D254" s="45">
        <f>D255</f>
        <v>0</v>
      </c>
    </row>
    <row r="255" spans="1:5" ht="17.25" customHeight="1" x14ac:dyDescent="0.25">
      <c r="A255" s="61"/>
      <c r="B255" s="54" t="s">
        <v>164</v>
      </c>
      <c r="C255" s="41" t="s">
        <v>163</v>
      </c>
      <c r="D255" s="45">
        <v>0</v>
      </c>
    </row>
    <row r="256" spans="1:5" ht="69" customHeight="1" x14ac:dyDescent="0.25">
      <c r="A256" s="37" t="s">
        <v>127</v>
      </c>
      <c r="B256" s="56" t="s">
        <v>249</v>
      </c>
      <c r="C256" s="38" t="s">
        <v>82</v>
      </c>
      <c r="D256" s="45">
        <v>0</v>
      </c>
    </row>
    <row r="257" spans="1:4" ht="21" customHeight="1" x14ac:dyDescent="0.25">
      <c r="A257" s="61"/>
      <c r="B257" s="54" t="s">
        <v>164</v>
      </c>
      <c r="C257" s="41" t="s">
        <v>163</v>
      </c>
      <c r="D257" s="45">
        <v>0</v>
      </c>
    </row>
    <row r="258" spans="1:4" ht="21.75" customHeight="1" x14ac:dyDescent="0.25">
      <c r="A258" s="61"/>
      <c r="B258" s="54" t="s">
        <v>164</v>
      </c>
      <c r="C258" s="41" t="s">
        <v>163</v>
      </c>
      <c r="D258" s="45">
        <v>0</v>
      </c>
    </row>
    <row r="259" spans="1:4" ht="78.75" customHeight="1" x14ac:dyDescent="0.25">
      <c r="A259" s="37" t="s">
        <v>128</v>
      </c>
      <c r="B259" s="56" t="s">
        <v>248</v>
      </c>
      <c r="C259" s="38" t="s">
        <v>82</v>
      </c>
      <c r="D259" s="45">
        <v>0</v>
      </c>
    </row>
    <row r="260" spans="1:4" ht="21" customHeight="1" x14ac:dyDescent="0.25">
      <c r="A260" s="61"/>
      <c r="B260" s="54" t="s">
        <v>164</v>
      </c>
      <c r="C260" s="41" t="s">
        <v>163</v>
      </c>
      <c r="D260" s="45">
        <v>0</v>
      </c>
    </row>
    <row r="261" spans="1:4" ht="67.5" customHeight="1" x14ac:dyDescent="0.25">
      <c r="A261" s="37" t="s">
        <v>87</v>
      </c>
      <c r="B261" s="56" t="s">
        <v>318</v>
      </c>
      <c r="C261" s="38" t="s">
        <v>82</v>
      </c>
      <c r="D261" s="45">
        <f>D263</f>
        <v>0</v>
      </c>
    </row>
    <row r="262" spans="1:4" ht="16.5" customHeight="1" x14ac:dyDescent="0.25">
      <c r="A262" s="50"/>
      <c r="B262" s="54" t="s">
        <v>164</v>
      </c>
      <c r="C262" s="41" t="s">
        <v>163</v>
      </c>
      <c r="D262" s="45">
        <v>0</v>
      </c>
    </row>
    <row r="263" spans="1:4" x14ac:dyDescent="0.25">
      <c r="A263" s="50"/>
      <c r="B263" s="54" t="s">
        <v>164</v>
      </c>
      <c r="C263" s="41" t="s">
        <v>163</v>
      </c>
      <c r="D263" s="45">
        <v>0</v>
      </c>
    </row>
    <row r="264" spans="1:4" ht="38.25" x14ac:dyDescent="0.25">
      <c r="A264" s="37" t="s">
        <v>97</v>
      </c>
      <c r="B264" s="56" t="s">
        <v>28</v>
      </c>
      <c r="C264" s="38" t="s">
        <v>82</v>
      </c>
      <c r="D264" s="45">
        <f>D265</f>
        <v>469.2</v>
      </c>
    </row>
    <row r="265" spans="1:4" ht="17.25" customHeight="1" x14ac:dyDescent="0.25">
      <c r="A265" s="50"/>
      <c r="B265" s="54" t="s">
        <v>164</v>
      </c>
      <c r="C265" s="41" t="s">
        <v>163</v>
      </c>
      <c r="D265" s="45">
        <v>469.2</v>
      </c>
    </row>
    <row r="266" spans="1:4" ht="33" customHeight="1" x14ac:dyDescent="0.25">
      <c r="A266" s="50"/>
      <c r="B266" s="54" t="s">
        <v>90</v>
      </c>
      <c r="C266" s="41" t="s">
        <v>163</v>
      </c>
      <c r="D266" s="45">
        <v>0</v>
      </c>
    </row>
    <row r="267" spans="1:4" s="6" customFormat="1" ht="270" customHeight="1" x14ac:dyDescent="0.25">
      <c r="A267" s="69"/>
      <c r="B267" s="70"/>
      <c r="C267" s="71"/>
      <c r="D267" s="72"/>
    </row>
    <row r="268" spans="1:4" s="6" customFormat="1" ht="270" customHeight="1" x14ac:dyDescent="0.25">
      <c r="A268" s="69"/>
      <c r="B268" s="70"/>
      <c r="C268" s="71"/>
      <c r="D268" s="72"/>
    </row>
    <row r="269" spans="1:4" s="6" customFormat="1" ht="270" customHeight="1" x14ac:dyDescent="0.25">
      <c r="A269" s="69"/>
      <c r="B269" s="70"/>
      <c r="C269" s="71"/>
      <c r="D269" s="72"/>
    </row>
    <row r="270" spans="1:4" s="24" customFormat="1" ht="270" customHeight="1" x14ac:dyDescent="0.25">
      <c r="A270" s="59"/>
      <c r="B270" s="73"/>
      <c r="C270" s="74"/>
      <c r="D270" s="75"/>
    </row>
    <row r="271" spans="1:4" ht="270" customHeight="1" x14ac:dyDescent="0.25"/>
    <row r="272" spans="1:4" ht="270" customHeight="1" x14ac:dyDescent="0.25"/>
    <row r="273" ht="270" customHeight="1" x14ac:dyDescent="0.25"/>
    <row r="274" ht="270" customHeight="1" x14ac:dyDescent="0.25"/>
    <row r="275" ht="270" customHeight="1" x14ac:dyDescent="0.25"/>
    <row r="276" ht="270" customHeight="1" x14ac:dyDescent="0.25"/>
    <row r="277" ht="270" customHeight="1" x14ac:dyDescent="0.25"/>
    <row r="278" ht="270" customHeight="1" x14ac:dyDescent="0.25"/>
    <row r="279" ht="270" customHeight="1" x14ac:dyDescent="0.25"/>
    <row r="280" ht="270" customHeight="1" x14ac:dyDescent="0.25"/>
    <row r="281" ht="270" customHeight="1" x14ac:dyDescent="0.25"/>
    <row r="282" ht="270" customHeight="1" x14ac:dyDescent="0.25"/>
    <row r="283" ht="270" customHeight="1" x14ac:dyDescent="0.25"/>
    <row r="284" ht="270" customHeight="1" x14ac:dyDescent="0.25"/>
    <row r="285" ht="270" customHeight="1" x14ac:dyDescent="0.25"/>
    <row r="286" ht="270" customHeight="1" x14ac:dyDescent="0.25"/>
    <row r="287" ht="270" customHeight="1" x14ac:dyDescent="0.25"/>
    <row r="288" ht="270" customHeight="1" x14ac:dyDescent="0.25"/>
    <row r="289" ht="270" customHeight="1" x14ac:dyDescent="0.25"/>
    <row r="290" ht="270" customHeight="1" x14ac:dyDescent="0.25"/>
    <row r="291" ht="270" customHeight="1" x14ac:dyDescent="0.25"/>
    <row r="292" ht="270" customHeight="1" x14ac:dyDescent="0.25"/>
    <row r="293" ht="270" customHeight="1" x14ac:dyDescent="0.25"/>
    <row r="294" ht="270" customHeight="1" x14ac:dyDescent="0.25"/>
    <row r="295" ht="270" customHeight="1" x14ac:dyDescent="0.25"/>
    <row r="296" ht="270" customHeight="1" x14ac:dyDescent="0.25"/>
    <row r="297" ht="270" customHeight="1" x14ac:dyDescent="0.25"/>
    <row r="298" ht="270" customHeight="1" x14ac:dyDescent="0.25"/>
    <row r="299" ht="270" customHeight="1" x14ac:dyDescent="0.25"/>
    <row r="300" ht="270" customHeight="1" x14ac:dyDescent="0.25"/>
    <row r="301" ht="270" customHeight="1" x14ac:dyDescent="0.25"/>
    <row r="302" ht="270" customHeight="1" x14ac:dyDescent="0.25"/>
    <row r="303" ht="270" customHeight="1" x14ac:dyDescent="0.25"/>
    <row r="304" ht="270" customHeight="1" x14ac:dyDescent="0.25"/>
    <row r="305" ht="270" customHeight="1" x14ac:dyDescent="0.25"/>
    <row r="306" ht="270" customHeight="1" x14ac:dyDescent="0.25"/>
    <row r="307" ht="270" customHeight="1" x14ac:dyDescent="0.25"/>
    <row r="308" ht="270" customHeight="1" x14ac:dyDescent="0.25"/>
    <row r="309" ht="270" customHeight="1" x14ac:dyDescent="0.25"/>
    <row r="310" ht="270" customHeight="1" x14ac:dyDescent="0.25"/>
    <row r="311" ht="270" customHeight="1" x14ac:dyDescent="0.25"/>
    <row r="312" ht="270" customHeight="1" x14ac:dyDescent="0.25"/>
    <row r="313" ht="270" customHeight="1" x14ac:dyDescent="0.25"/>
    <row r="314" ht="270" customHeight="1" x14ac:dyDescent="0.25"/>
    <row r="315" ht="270" customHeight="1" x14ac:dyDescent="0.25"/>
    <row r="316" ht="270" customHeight="1" x14ac:dyDescent="0.25"/>
    <row r="317" ht="270" customHeight="1" x14ac:dyDescent="0.25"/>
    <row r="318" ht="270" customHeight="1" x14ac:dyDescent="0.25"/>
    <row r="319" ht="270" customHeight="1" x14ac:dyDescent="0.25"/>
    <row r="320" ht="270" customHeight="1" x14ac:dyDescent="0.25"/>
    <row r="321" ht="270" customHeight="1" x14ac:dyDescent="0.25"/>
    <row r="322" ht="270" customHeight="1" x14ac:dyDescent="0.25"/>
    <row r="323" ht="270" customHeight="1" x14ac:dyDescent="0.25"/>
    <row r="324" ht="270" customHeight="1" x14ac:dyDescent="0.25"/>
    <row r="325" ht="270" customHeight="1" x14ac:dyDescent="0.25"/>
    <row r="326" ht="270" customHeight="1" x14ac:dyDescent="0.25"/>
    <row r="327" ht="270" customHeight="1" x14ac:dyDescent="0.25"/>
    <row r="328" ht="270" customHeight="1" x14ac:dyDescent="0.25"/>
    <row r="329" ht="270" customHeight="1" x14ac:dyDescent="0.25"/>
    <row r="330" ht="270" customHeight="1" x14ac:dyDescent="0.25"/>
    <row r="331" ht="270" customHeight="1" x14ac:dyDescent="0.25"/>
    <row r="332" ht="270" customHeight="1" x14ac:dyDescent="0.25"/>
    <row r="333" ht="270" customHeight="1" x14ac:dyDescent="0.25"/>
    <row r="334" ht="270" customHeight="1" x14ac:dyDescent="0.25"/>
    <row r="335" ht="270" customHeight="1" x14ac:dyDescent="0.25"/>
    <row r="336" ht="270" customHeight="1" x14ac:dyDescent="0.25"/>
    <row r="337" ht="270" customHeight="1" x14ac:dyDescent="0.25"/>
    <row r="338" ht="270" customHeight="1" x14ac:dyDescent="0.25"/>
    <row r="339" ht="270" customHeight="1" x14ac:dyDescent="0.25"/>
    <row r="340" ht="270" customHeight="1" x14ac:dyDescent="0.25"/>
    <row r="341" ht="270" customHeight="1" x14ac:dyDescent="0.25"/>
    <row r="342" ht="270" customHeight="1" x14ac:dyDescent="0.25"/>
    <row r="343" ht="270" customHeight="1" x14ac:dyDescent="0.25"/>
    <row r="344" ht="270" customHeight="1" x14ac:dyDescent="0.25"/>
    <row r="345" ht="270" customHeight="1" x14ac:dyDescent="0.25"/>
    <row r="346" ht="270" customHeight="1" x14ac:dyDescent="0.25"/>
    <row r="347" ht="270" customHeight="1" x14ac:dyDescent="0.25"/>
    <row r="348" ht="270" customHeight="1" x14ac:dyDescent="0.25"/>
    <row r="349" ht="270" customHeight="1" x14ac:dyDescent="0.25"/>
    <row r="350" ht="270" customHeight="1" x14ac:dyDescent="0.25"/>
    <row r="351" ht="270" customHeight="1" x14ac:dyDescent="0.25"/>
    <row r="352" ht="270" customHeight="1" x14ac:dyDescent="0.25"/>
    <row r="353" ht="270" customHeight="1" x14ac:dyDescent="0.25"/>
    <row r="354" ht="270" customHeight="1" x14ac:dyDescent="0.25"/>
    <row r="355" ht="270" customHeight="1" x14ac:dyDescent="0.25"/>
    <row r="356" ht="270" customHeight="1" x14ac:dyDescent="0.25"/>
    <row r="357" ht="270" customHeight="1" x14ac:dyDescent="0.25"/>
    <row r="358" ht="270" customHeight="1" x14ac:dyDescent="0.25"/>
    <row r="359" ht="270" customHeight="1" x14ac:dyDescent="0.25"/>
    <row r="360" ht="270" customHeight="1" x14ac:dyDescent="0.25"/>
    <row r="361" ht="270" customHeight="1" x14ac:dyDescent="0.25"/>
    <row r="362" ht="270" customHeight="1" x14ac:dyDescent="0.25"/>
    <row r="363" ht="270" customHeight="1" x14ac:dyDescent="0.25"/>
    <row r="364" ht="270" customHeight="1" x14ac:dyDescent="0.25"/>
    <row r="365" ht="270" customHeight="1" x14ac:dyDescent="0.25"/>
    <row r="366" ht="270" customHeight="1" x14ac:dyDescent="0.25"/>
    <row r="367" ht="270" customHeight="1" x14ac:dyDescent="0.25"/>
    <row r="368" ht="270" customHeight="1" x14ac:dyDescent="0.25"/>
    <row r="369" ht="270" customHeight="1" x14ac:dyDescent="0.25"/>
    <row r="370" ht="270" customHeight="1" x14ac:dyDescent="0.25"/>
    <row r="371" ht="270" customHeight="1" x14ac:dyDescent="0.25"/>
    <row r="372" ht="270" customHeight="1" x14ac:dyDescent="0.25"/>
    <row r="373" ht="270" customHeight="1" x14ac:dyDescent="0.25"/>
    <row r="374" ht="270" customHeight="1" x14ac:dyDescent="0.25"/>
    <row r="375" ht="270" customHeight="1" x14ac:dyDescent="0.25"/>
    <row r="376" ht="270" customHeight="1" x14ac:dyDescent="0.25"/>
    <row r="377" ht="270" customHeight="1" x14ac:dyDescent="0.25"/>
    <row r="378" ht="270" customHeight="1" x14ac:dyDescent="0.25"/>
    <row r="379" ht="270" customHeight="1" x14ac:dyDescent="0.25"/>
    <row r="380" ht="270" customHeight="1" x14ac:dyDescent="0.25"/>
    <row r="381" ht="270" customHeight="1" x14ac:dyDescent="0.25"/>
    <row r="382" ht="270" customHeight="1" x14ac:dyDescent="0.25"/>
    <row r="383" ht="270" customHeight="1" x14ac:dyDescent="0.25"/>
    <row r="384" ht="270" customHeight="1" x14ac:dyDescent="0.25"/>
    <row r="385" ht="270" customHeight="1" x14ac:dyDescent="0.25"/>
    <row r="386" ht="270" customHeight="1" x14ac:dyDescent="0.25"/>
    <row r="387" ht="270" customHeight="1" x14ac:dyDescent="0.25"/>
    <row r="388" ht="270" customHeight="1" x14ac:dyDescent="0.25"/>
    <row r="389" ht="270" customHeight="1" x14ac:dyDescent="0.25"/>
    <row r="390" ht="270" customHeight="1" x14ac:dyDescent="0.25"/>
    <row r="391" ht="270" customHeight="1" x14ac:dyDescent="0.25"/>
    <row r="392" ht="270" customHeight="1" x14ac:dyDescent="0.25"/>
    <row r="393" ht="270" customHeight="1" x14ac:dyDescent="0.25"/>
    <row r="394" ht="270" customHeight="1" x14ac:dyDescent="0.25"/>
    <row r="395" ht="270" customHeight="1" x14ac:dyDescent="0.25"/>
    <row r="396" ht="270" customHeight="1" x14ac:dyDescent="0.25"/>
    <row r="397" ht="270" customHeight="1" x14ac:dyDescent="0.25"/>
    <row r="398" ht="270" customHeight="1" x14ac:dyDescent="0.25"/>
    <row r="399" ht="270" customHeight="1" x14ac:dyDescent="0.25"/>
    <row r="400" ht="270" customHeight="1" x14ac:dyDescent="0.25"/>
    <row r="401" ht="270" customHeight="1" x14ac:dyDescent="0.25"/>
    <row r="402" ht="270" customHeight="1" x14ac:dyDescent="0.25"/>
    <row r="403" ht="270" customHeight="1" x14ac:dyDescent="0.25"/>
    <row r="404" ht="270" customHeight="1" x14ac:dyDescent="0.25"/>
    <row r="405" ht="270" customHeight="1" x14ac:dyDescent="0.25"/>
    <row r="406" ht="270" customHeight="1" x14ac:dyDescent="0.25"/>
    <row r="407" ht="270" customHeight="1" x14ac:dyDescent="0.25"/>
    <row r="408" ht="270" customHeight="1" x14ac:dyDescent="0.25"/>
    <row r="409" ht="270" customHeight="1" x14ac:dyDescent="0.25"/>
    <row r="410" ht="270" customHeight="1" x14ac:dyDescent="0.25"/>
    <row r="411" ht="270" customHeight="1" x14ac:dyDescent="0.25"/>
    <row r="412" ht="270" customHeight="1" x14ac:dyDescent="0.25"/>
    <row r="413" ht="270" customHeight="1" x14ac:dyDescent="0.25"/>
    <row r="414" ht="270" customHeight="1" x14ac:dyDescent="0.25"/>
    <row r="415" ht="270" customHeight="1" x14ac:dyDescent="0.25"/>
    <row r="416" ht="270" customHeight="1" x14ac:dyDescent="0.25"/>
    <row r="417" ht="270" customHeight="1" x14ac:dyDescent="0.25"/>
    <row r="418" ht="270" customHeight="1" x14ac:dyDescent="0.25"/>
    <row r="419" ht="270" customHeight="1" x14ac:dyDescent="0.25"/>
    <row r="420" ht="270" customHeight="1" x14ac:dyDescent="0.25"/>
    <row r="421" ht="270" customHeight="1" x14ac:dyDescent="0.25"/>
    <row r="422" ht="270" customHeight="1" x14ac:dyDescent="0.25"/>
    <row r="423" ht="270" customHeight="1" x14ac:dyDescent="0.25"/>
    <row r="424" ht="270" customHeight="1" x14ac:dyDescent="0.25"/>
    <row r="425" ht="270" customHeight="1" x14ac:dyDescent="0.25"/>
    <row r="426" ht="270" customHeight="1" x14ac:dyDescent="0.25"/>
    <row r="427" ht="270" customHeight="1" x14ac:dyDescent="0.25"/>
    <row r="428" ht="270" customHeight="1" x14ac:dyDescent="0.25"/>
    <row r="429" ht="270" customHeight="1" x14ac:dyDescent="0.25"/>
    <row r="430" ht="270" customHeight="1" x14ac:dyDescent="0.25"/>
    <row r="431" ht="270" customHeight="1" x14ac:dyDescent="0.25"/>
    <row r="432" ht="270" customHeight="1" x14ac:dyDescent="0.25"/>
    <row r="433" ht="270" customHeight="1" x14ac:dyDescent="0.25"/>
    <row r="434" ht="270" customHeight="1" x14ac:dyDescent="0.25"/>
    <row r="435" ht="270" customHeight="1" x14ac:dyDescent="0.25"/>
    <row r="436" ht="270" customHeight="1" x14ac:dyDescent="0.25"/>
    <row r="437" ht="270" customHeight="1" x14ac:dyDescent="0.25"/>
    <row r="438" ht="270" customHeight="1" x14ac:dyDescent="0.25"/>
    <row r="439" ht="270" customHeight="1" x14ac:dyDescent="0.25"/>
    <row r="440" ht="270" customHeight="1" x14ac:dyDescent="0.25"/>
    <row r="441" ht="270" customHeight="1" x14ac:dyDescent="0.25"/>
    <row r="442" ht="270" customHeight="1" x14ac:dyDescent="0.25"/>
    <row r="443" ht="270" customHeight="1" x14ac:dyDescent="0.25"/>
    <row r="444" ht="270" customHeight="1" x14ac:dyDescent="0.25"/>
    <row r="445" ht="270" customHeight="1" x14ac:dyDescent="0.25"/>
    <row r="446" ht="270" customHeight="1" x14ac:dyDescent="0.25"/>
    <row r="447" ht="270" customHeight="1" x14ac:dyDescent="0.25"/>
    <row r="448" ht="270" customHeight="1" x14ac:dyDescent="0.25"/>
    <row r="449" ht="270" customHeight="1" x14ac:dyDescent="0.25"/>
    <row r="450" ht="270" customHeight="1" x14ac:dyDescent="0.25"/>
    <row r="451" ht="270" customHeight="1" x14ac:dyDescent="0.25"/>
    <row r="452" ht="270" customHeight="1" x14ac:dyDescent="0.25"/>
    <row r="453" ht="270" customHeight="1" x14ac:dyDescent="0.25"/>
    <row r="454" ht="270" customHeight="1" x14ac:dyDescent="0.25"/>
    <row r="455" ht="270" customHeight="1" x14ac:dyDescent="0.25"/>
    <row r="456" ht="270" customHeight="1" x14ac:dyDescent="0.25"/>
    <row r="457" ht="270" customHeight="1" x14ac:dyDescent="0.25"/>
    <row r="458" ht="270" customHeight="1" x14ac:dyDescent="0.25"/>
    <row r="459" ht="270" customHeight="1" x14ac:dyDescent="0.25"/>
    <row r="460" ht="270" customHeight="1" x14ac:dyDescent="0.25"/>
    <row r="461" ht="270" customHeight="1" x14ac:dyDescent="0.25"/>
    <row r="462" ht="270" customHeight="1" x14ac:dyDescent="0.25"/>
    <row r="463" ht="270" customHeight="1" x14ac:dyDescent="0.25"/>
    <row r="464" ht="270" customHeight="1" x14ac:dyDescent="0.25"/>
    <row r="465" ht="270" customHeight="1" x14ac:dyDescent="0.25"/>
    <row r="466" ht="270" customHeight="1" x14ac:dyDescent="0.25"/>
    <row r="467" ht="270" customHeight="1" x14ac:dyDescent="0.25"/>
    <row r="468" ht="270" customHeight="1" x14ac:dyDescent="0.25"/>
    <row r="469" ht="270" customHeight="1" x14ac:dyDescent="0.25"/>
    <row r="470" ht="270" customHeight="1" x14ac:dyDescent="0.25"/>
    <row r="471" ht="270" customHeight="1" x14ac:dyDescent="0.25"/>
    <row r="472" ht="270" customHeight="1" x14ac:dyDescent="0.25"/>
    <row r="473" ht="270" customHeight="1" x14ac:dyDescent="0.25"/>
    <row r="474" ht="270" customHeight="1" x14ac:dyDescent="0.25"/>
    <row r="475" ht="270" customHeight="1" x14ac:dyDescent="0.25"/>
    <row r="476" ht="270" customHeight="1" x14ac:dyDescent="0.25"/>
    <row r="477" ht="270" customHeight="1" x14ac:dyDescent="0.25"/>
    <row r="478" ht="270" customHeight="1" x14ac:dyDescent="0.25"/>
    <row r="479" ht="270" customHeight="1" x14ac:dyDescent="0.25"/>
    <row r="480" ht="270" customHeight="1" x14ac:dyDescent="0.25"/>
    <row r="481" ht="270" customHeight="1" x14ac:dyDescent="0.25"/>
    <row r="482" ht="270" customHeight="1" x14ac:dyDescent="0.25"/>
    <row r="483" ht="270" customHeight="1" x14ac:dyDescent="0.25"/>
    <row r="484" ht="270" customHeight="1" x14ac:dyDescent="0.25"/>
    <row r="485" ht="270" customHeight="1" x14ac:dyDescent="0.25"/>
    <row r="486" ht="270" customHeight="1" x14ac:dyDescent="0.25"/>
    <row r="487" ht="270" customHeight="1" x14ac:dyDescent="0.25"/>
    <row r="488" ht="270" customHeight="1" x14ac:dyDescent="0.25"/>
    <row r="489" ht="270" customHeight="1" x14ac:dyDescent="0.25"/>
    <row r="490" ht="270" customHeight="1" x14ac:dyDescent="0.25"/>
    <row r="491" ht="270" customHeight="1" x14ac:dyDescent="0.25"/>
    <row r="492" ht="270" customHeight="1" x14ac:dyDescent="0.25"/>
    <row r="493" ht="270" customHeight="1" x14ac:dyDescent="0.25"/>
    <row r="494" ht="270" customHeight="1" x14ac:dyDescent="0.25"/>
    <row r="495" ht="270" customHeight="1" x14ac:dyDescent="0.25"/>
    <row r="496" ht="270" customHeight="1" x14ac:dyDescent="0.25"/>
    <row r="497" ht="270" customHeight="1" x14ac:dyDescent="0.25"/>
    <row r="498" ht="270" customHeight="1" x14ac:dyDescent="0.25"/>
    <row r="499" ht="270" customHeight="1" x14ac:dyDescent="0.25"/>
    <row r="500" ht="270" customHeight="1" x14ac:dyDescent="0.25"/>
    <row r="501" ht="270" customHeight="1" x14ac:dyDescent="0.25"/>
    <row r="502" ht="270" customHeight="1" x14ac:dyDescent="0.25"/>
    <row r="503" ht="270" customHeight="1" x14ac:dyDescent="0.25"/>
    <row r="504" ht="270" customHeight="1" x14ac:dyDescent="0.25"/>
    <row r="505" ht="270" customHeight="1" x14ac:dyDescent="0.25"/>
    <row r="506" ht="270" customHeight="1" x14ac:dyDescent="0.25"/>
    <row r="507" ht="270" customHeight="1" x14ac:dyDescent="0.25"/>
    <row r="508" ht="270" customHeight="1" x14ac:dyDescent="0.25"/>
    <row r="509" ht="270" customHeight="1" x14ac:dyDescent="0.25"/>
    <row r="510" ht="270" customHeight="1" x14ac:dyDescent="0.25"/>
    <row r="511" ht="270" customHeight="1" x14ac:dyDescent="0.25"/>
    <row r="512" ht="270" customHeight="1" x14ac:dyDescent="0.25"/>
    <row r="513" ht="270" customHeight="1" x14ac:dyDescent="0.25"/>
    <row r="514" ht="270" customHeight="1" x14ac:dyDescent="0.25"/>
    <row r="515" ht="270" customHeight="1" x14ac:dyDescent="0.25"/>
    <row r="516" ht="270" customHeight="1" x14ac:dyDescent="0.25"/>
    <row r="517" ht="270" customHeight="1" x14ac:dyDescent="0.25"/>
    <row r="518" ht="270" customHeight="1" x14ac:dyDescent="0.25"/>
    <row r="519" ht="270" customHeight="1" x14ac:dyDescent="0.25"/>
    <row r="520" ht="270" customHeight="1" x14ac:dyDescent="0.25"/>
    <row r="521" ht="270" customHeight="1" x14ac:dyDescent="0.25"/>
    <row r="522" ht="270" customHeight="1" x14ac:dyDescent="0.25"/>
    <row r="523" ht="270" customHeight="1" x14ac:dyDescent="0.25"/>
    <row r="524" ht="270" customHeight="1" x14ac:dyDescent="0.25"/>
    <row r="525" ht="270" customHeight="1" x14ac:dyDescent="0.25"/>
    <row r="526" ht="270" customHeight="1" x14ac:dyDescent="0.25"/>
    <row r="527" ht="270" customHeight="1" x14ac:dyDescent="0.25"/>
    <row r="528" ht="270" customHeight="1" x14ac:dyDescent="0.25"/>
    <row r="529" ht="270" customHeight="1" x14ac:dyDescent="0.25"/>
    <row r="530" ht="270" customHeight="1" x14ac:dyDescent="0.25"/>
    <row r="531" ht="270" customHeight="1" x14ac:dyDescent="0.25"/>
    <row r="532" ht="270" customHeight="1" x14ac:dyDescent="0.25"/>
    <row r="533" ht="270" customHeight="1" x14ac:dyDescent="0.25"/>
    <row r="534" ht="270" customHeight="1" x14ac:dyDescent="0.25"/>
    <row r="535" ht="270" customHeight="1" x14ac:dyDescent="0.25"/>
    <row r="536" ht="270" customHeight="1" x14ac:dyDescent="0.25"/>
    <row r="537" ht="270" customHeight="1" x14ac:dyDescent="0.25"/>
    <row r="538" ht="270" customHeight="1" x14ac:dyDescent="0.25"/>
    <row r="539" ht="270" customHeight="1" x14ac:dyDescent="0.25"/>
    <row r="540" ht="270" customHeight="1" x14ac:dyDescent="0.25"/>
    <row r="541" ht="270" customHeight="1" x14ac:dyDescent="0.25"/>
    <row r="542" ht="270" customHeight="1" x14ac:dyDescent="0.25"/>
    <row r="543" ht="270" customHeight="1" x14ac:dyDescent="0.25"/>
    <row r="544" ht="270" customHeight="1" x14ac:dyDescent="0.25"/>
    <row r="545" ht="270" customHeight="1" x14ac:dyDescent="0.25"/>
    <row r="546" ht="270" customHeight="1" x14ac:dyDescent="0.25"/>
    <row r="547" ht="270" customHeight="1" x14ac:dyDescent="0.25"/>
    <row r="548" ht="270" customHeight="1" x14ac:dyDescent="0.25"/>
    <row r="549" ht="270" customHeight="1" x14ac:dyDescent="0.25"/>
    <row r="550" ht="270" customHeight="1" x14ac:dyDescent="0.25"/>
    <row r="551" ht="270" customHeight="1" x14ac:dyDescent="0.25"/>
    <row r="552" ht="270" customHeight="1" x14ac:dyDescent="0.25"/>
    <row r="553" ht="270" customHeight="1" x14ac:dyDescent="0.25"/>
    <row r="554" ht="270" customHeight="1" x14ac:dyDescent="0.25"/>
    <row r="555" ht="270" customHeight="1" x14ac:dyDescent="0.25"/>
    <row r="556" ht="270" customHeight="1" x14ac:dyDescent="0.25"/>
    <row r="557" ht="270" customHeight="1" x14ac:dyDescent="0.25"/>
    <row r="558" ht="270" customHeight="1" x14ac:dyDescent="0.25"/>
    <row r="559" ht="270" customHeight="1" x14ac:dyDescent="0.25"/>
    <row r="560" ht="270" customHeight="1" x14ac:dyDescent="0.25"/>
    <row r="561" ht="270" customHeight="1" x14ac:dyDescent="0.25"/>
    <row r="562" ht="270" customHeight="1" x14ac:dyDescent="0.25"/>
    <row r="563" ht="270" customHeight="1" x14ac:dyDescent="0.25"/>
    <row r="564" ht="270" customHeight="1" x14ac:dyDescent="0.25"/>
    <row r="565" ht="270" customHeight="1" x14ac:dyDescent="0.25"/>
    <row r="566" ht="270" customHeight="1" x14ac:dyDescent="0.25"/>
    <row r="567" ht="270" customHeight="1" x14ac:dyDescent="0.25"/>
    <row r="568" ht="270" customHeight="1" x14ac:dyDescent="0.25"/>
    <row r="569" ht="270" customHeight="1" x14ac:dyDescent="0.25"/>
    <row r="570" ht="270" customHeight="1" x14ac:dyDescent="0.25"/>
    <row r="571" ht="270" customHeight="1" x14ac:dyDescent="0.25"/>
    <row r="572" ht="270" customHeight="1" x14ac:dyDescent="0.25"/>
    <row r="573" ht="270" customHeight="1" x14ac:dyDescent="0.25"/>
    <row r="574" ht="270" customHeight="1" x14ac:dyDescent="0.25"/>
    <row r="575" ht="270" customHeight="1" x14ac:dyDescent="0.25"/>
    <row r="576" ht="270" customHeight="1" x14ac:dyDescent="0.25"/>
    <row r="577" ht="270" customHeight="1" x14ac:dyDescent="0.25"/>
    <row r="578" ht="270" customHeight="1" x14ac:dyDescent="0.25"/>
    <row r="579" ht="270" customHeight="1" x14ac:dyDescent="0.25"/>
    <row r="580" ht="270" customHeight="1" x14ac:dyDescent="0.25"/>
    <row r="581" ht="270" customHeight="1" x14ac:dyDescent="0.25"/>
    <row r="582" ht="270" customHeight="1" x14ac:dyDescent="0.25"/>
    <row r="583" ht="270" customHeight="1" x14ac:dyDescent="0.25"/>
    <row r="584" ht="270" customHeight="1" x14ac:dyDescent="0.25"/>
    <row r="585" ht="270" customHeight="1" x14ac:dyDescent="0.25"/>
    <row r="586" ht="270" customHeight="1" x14ac:dyDescent="0.25"/>
    <row r="587" ht="270" customHeight="1" x14ac:dyDescent="0.25"/>
    <row r="588" ht="270" customHeight="1" x14ac:dyDescent="0.25"/>
    <row r="589" ht="270" customHeight="1" x14ac:dyDescent="0.25"/>
    <row r="590" ht="270" customHeight="1" x14ac:dyDescent="0.25"/>
    <row r="591" ht="270" customHeight="1" x14ac:dyDescent="0.25"/>
    <row r="592" ht="270" customHeight="1" x14ac:dyDescent="0.25"/>
    <row r="593" ht="270" customHeight="1" x14ac:dyDescent="0.25"/>
    <row r="594" ht="270" customHeight="1" x14ac:dyDescent="0.25"/>
    <row r="595" ht="270" customHeight="1" x14ac:dyDescent="0.25"/>
    <row r="596" ht="270" customHeight="1" x14ac:dyDescent="0.25"/>
    <row r="597" ht="270" customHeight="1" x14ac:dyDescent="0.25"/>
    <row r="598" ht="270" customHeight="1" x14ac:dyDescent="0.25"/>
    <row r="599" ht="270" customHeight="1" x14ac:dyDescent="0.25"/>
    <row r="600" ht="270" customHeight="1" x14ac:dyDescent="0.25"/>
    <row r="601" ht="270" customHeight="1" x14ac:dyDescent="0.25"/>
    <row r="602" ht="270" customHeight="1" x14ac:dyDescent="0.25"/>
    <row r="603" ht="270" customHeight="1" x14ac:dyDescent="0.25"/>
    <row r="604" ht="270" customHeight="1" x14ac:dyDescent="0.25"/>
    <row r="605" ht="270" customHeight="1" x14ac:dyDescent="0.25"/>
    <row r="606" ht="270" customHeight="1" x14ac:dyDescent="0.25"/>
    <row r="607" ht="270" customHeight="1" x14ac:dyDescent="0.25"/>
    <row r="608" ht="270" customHeight="1" x14ac:dyDescent="0.25"/>
    <row r="609" ht="270" customHeight="1" x14ac:dyDescent="0.25"/>
    <row r="610" ht="270" customHeight="1" x14ac:dyDescent="0.25"/>
    <row r="611" ht="270" customHeight="1" x14ac:dyDescent="0.25"/>
    <row r="612" ht="270" customHeight="1" x14ac:dyDescent="0.25"/>
    <row r="613" ht="270" customHeight="1" x14ac:dyDescent="0.25"/>
    <row r="614" ht="270" customHeight="1" x14ac:dyDescent="0.25"/>
    <row r="615" ht="270" customHeight="1" x14ac:dyDescent="0.25"/>
    <row r="616" ht="270" customHeight="1" x14ac:dyDescent="0.25"/>
    <row r="617" ht="270" customHeight="1" x14ac:dyDescent="0.25"/>
    <row r="618" ht="270" customHeight="1" x14ac:dyDescent="0.25"/>
    <row r="619" ht="270" customHeight="1" x14ac:dyDescent="0.25"/>
    <row r="620" ht="270" customHeight="1" x14ac:dyDescent="0.25"/>
    <row r="621" ht="270" customHeight="1" x14ac:dyDescent="0.25"/>
    <row r="622" ht="270" customHeight="1" x14ac:dyDescent="0.25"/>
    <row r="623" ht="270" customHeight="1" x14ac:dyDescent="0.25"/>
    <row r="624" ht="270" customHeight="1" x14ac:dyDescent="0.25"/>
    <row r="625" ht="270" customHeight="1" x14ac:dyDescent="0.25"/>
    <row r="626" ht="270" customHeight="1" x14ac:dyDescent="0.25"/>
    <row r="627" ht="270" customHeight="1" x14ac:dyDescent="0.25"/>
    <row r="628" ht="270" customHeight="1" x14ac:dyDescent="0.25"/>
    <row r="629" ht="270" customHeight="1" x14ac:dyDescent="0.25"/>
    <row r="630" ht="270" customHeight="1" x14ac:dyDescent="0.25"/>
    <row r="631" ht="270" customHeight="1" x14ac:dyDescent="0.25"/>
    <row r="632" ht="270" customHeight="1" x14ac:dyDescent="0.25"/>
    <row r="633" ht="270" customHeight="1" x14ac:dyDescent="0.25"/>
    <row r="634" ht="270" customHeight="1" x14ac:dyDescent="0.25"/>
    <row r="635" ht="270" customHeight="1" x14ac:dyDescent="0.25"/>
    <row r="636" ht="270" customHeight="1" x14ac:dyDescent="0.25"/>
    <row r="637" ht="270" customHeight="1" x14ac:dyDescent="0.25"/>
    <row r="638" ht="270" customHeight="1" x14ac:dyDescent="0.25"/>
    <row r="639" ht="270" customHeight="1" x14ac:dyDescent="0.25"/>
    <row r="640" ht="270" customHeight="1" x14ac:dyDescent="0.25"/>
    <row r="641" ht="270" customHeight="1" x14ac:dyDescent="0.25"/>
    <row r="642" ht="270" customHeight="1" x14ac:dyDescent="0.25"/>
    <row r="643" ht="270" customHeight="1" x14ac:dyDescent="0.25"/>
    <row r="644" ht="270" customHeight="1" x14ac:dyDescent="0.25"/>
    <row r="645" ht="270" customHeight="1" x14ac:dyDescent="0.25"/>
    <row r="646" ht="270" customHeight="1" x14ac:dyDescent="0.25"/>
    <row r="647" ht="270" customHeight="1" x14ac:dyDescent="0.25"/>
    <row r="648" ht="270" customHeight="1" x14ac:dyDescent="0.25"/>
    <row r="649" ht="270" customHeight="1" x14ac:dyDescent="0.25"/>
    <row r="650" ht="270" customHeight="1" x14ac:dyDescent="0.25"/>
    <row r="651" ht="270" customHeight="1" x14ac:dyDescent="0.25"/>
    <row r="652" ht="270" customHeight="1" x14ac:dyDescent="0.25"/>
    <row r="653" ht="270" customHeight="1" x14ac:dyDescent="0.25"/>
    <row r="654" ht="270" customHeight="1" x14ac:dyDescent="0.25"/>
    <row r="655" ht="270" customHeight="1" x14ac:dyDescent="0.25"/>
    <row r="656" ht="270" customHeight="1" x14ac:dyDescent="0.25"/>
    <row r="657" ht="270" customHeight="1" x14ac:dyDescent="0.25"/>
    <row r="658" ht="270" customHeight="1" x14ac:dyDescent="0.25"/>
    <row r="659" ht="270" customHeight="1" x14ac:dyDescent="0.25"/>
    <row r="660" ht="270" customHeight="1" x14ac:dyDescent="0.25"/>
    <row r="661" ht="270" customHeight="1" x14ac:dyDescent="0.25"/>
    <row r="662" ht="270" customHeight="1" x14ac:dyDescent="0.25"/>
    <row r="663" ht="270" customHeight="1" x14ac:dyDescent="0.25"/>
    <row r="664" ht="270" customHeight="1" x14ac:dyDescent="0.25"/>
    <row r="665" ht="270" customHeight="1" x14ac:dyDescent="0.25"/>
    <row r="666" ht="270" customHeight="1" x14ac:dyDescent="0.25"/>
    <row r="667" ht="270" customHeight="1" x14ac:dyDescent="0.25"/>
    <row r="668" ht="270" customHeight="1" x14ac:dyDescent="0.25"/>
    <row r="669" ht="270" customHeight="1" x14ac:dyDescent="0.25"/>
    <row r="670" ht="270" customHeight="1" x14ac:dyDescent="0.25"/>
    <row r="671" ht="270" customHeight="1" x14ac:dyDescent="0.25"/>
    <row r="672" ht="270" customHeight="1" x14ac:dyDescent="0.25"/>
    <row r="673" ht="270" customHeight="1" x14ac:dyDescent="0.25"/>
    <row r="674" ht="270" customHeight="1" x14ac:dyDescent="0.25"/>
    <row r="675" ht="270" customHeight="1" x14ac:dyDescent="0.25"/>
    <row r="676" ht="270" customHeight="1" x14ac:dyDescent="0.25"/>
    <row r="677" ht="270" customHeight="1" x14ac:dyDescent="0.25"/>
    <row r="678" ht="270" customHeight="1" x14ac:dyDescent="0.25"/>
    <row r="679" ht="270" customHeight="1" x14ac:dyDescent="0.25"/>
    <row r="680" ht="270" customHeight="1" x14ac:dyDescent="0.25"/>
    <row r="681" ht="270" customHeight="1" x14ac:dyDescent="0.25"/>
    <row r="682" ht="270" customHeight="1" x14ac:dyDescent="0.25"/>
    <row r="683" ht="270" customHeight="1" x14ac:dyDescent="0.25"/>
    <row r="684" ht="270" customHeight="1" x14ac:dyDescent="0.25"/>
    <row r="685" ht="270" customHeight="1" x14ac:dyDescent="0.25"/>
    <row r="686" ht="270" customHeight="1" x14ac:dyDescent="0.25"/>
    <row r="687" ht="270" customHeight="1" x14ac:dyDescent="0.25"/>
    <row r="688" ht="270" customHeight="1" x14ac:dyDescent="0.25"/>
    <row r="689" ht="270" customHeight="1" x14ac:dyDescent="0.25"/>
    <row r="690" ht="270" customHeight="1" x14ac:dyDescent="0.25"/>
    <row r="691" ht="270" customHeight="1" x14ac:dyDescent="0.25"/>
    <row r="692" ht="270" customHeight="1" x14ac:dyDescent="0.25"/>
    <row r="693" ht="270" customHeight="1" x14ac:dyDescent="0.25"/>
    <row r="694" ht="270" customHeight="1" x14ac:dyDescent="0.25"/>
    <row r="695" ht="270" customHeight="1" x14ac:dyDescent="0.25"/>
    <row r="696" ht="270" customHeight="1" x14ac:dyDescent="0.25"/>
    <row r="697" ht="270" customHeight="1" x14ac:dyDescent="0.25"/>
    <row r="698" ht="270" customHeight="1" x14ac:dyDescent="0.25"/>
    <row r="699" ht="270" customHeight="1" x14ac:dyDescent="0.25"/>
    <row r="700" ht="270" customHeight="1" x14ac:dyDescent="0.25"/>
    <row r="701" ht="270" customHeight="1" x14ac:dyDescent="0.25"/>
    <row r="702" ht="270" customHeight="1" x14ac:dyDescent="0.25"/>
    <row r="703" ht="270" customHeight="1" x14ac:dyDescent="0.25"/>
    <row r="704" ht="270" customHeight="1" x14ac:dyDescent="0.25"/>
    <row r="705" ht="270" customHeight="1" x14ac:dyDescent="0.25"/>
    <row r="706" ht="270" customHeight="1" x14ac:dyDescent="0.25"/>
    <row r="707" ht="270" customHeight="1" x14ac:dyDescent="0.25"/>
    <row r="708" ht="270" customHeight="1" x14ac:dyDescent="0.25"/>
    <row r="709" ht="270" customHeight="1" x14ac:dyDescent="0.25"/>
    <row r="710" ht="270" customHeight="1" x14ac:dyDescent="0.25"/>
    <row r="711" ht="270" customHeight="1" x14ac:dyDescent="0.25"/>
    <row r="712" ht="270" customHeight="1" x14ac:dyDescent="0.25"/>
    <row r="713" ht="270" customHeight="1" x14ac:dyDescent="0.25"/>
    <row r="714" ht="270" customHeight="1" x14ac:dyDescent="0.25"/>
    <row r="715" ht="270" customHeight="1" x14ac:dyDescent="0.25"/>
    <row r="716" ht="270" customHeight="1" x14ac:dyDescent="0.25"/>
    <row r="717" ht="270" customHeight="1" x14ac:dyDescent="0.25"/>
    <row r="718" ht="270" customHeight="1" x14ac:dyDescent="0.25"/>
    <row r="719" ht="270" customHeight="1" x14ac:dyDescent="0.25"/>
    <row r="720" ht="270" customHeight="1" x14ac:dyDescent="0.25"/>
    <row r="721" ht="270" customHeight="1" x14ac:dyDescent="0.25"/>
    <row r="722" ht="270" customHeight="1" x14ac:dyDescent="0.25"/>
    <row r="723" ht="270" customHeight="1" x14ac:dyDescent="0.25"/>
    <row r="724" ht="270" customHeight="1" x14ac:dyDescent="0.25"/>
    <row r="725" ht="270" customHeight="1" x14ac:dyDescent="0.25"/>
    <row r="726" ht="270" customHeight="1" x14ac:dyDescent="0.25"/>
    <row r="727" ht="270" customHeight="1" x14ac:dyDescent="0.25"/>
    <row r="728" ht="270" customHeight="1" x14ac:dyDescent="0.25"/>
    <row r="729" ht="270" customHeight="1" x14ac:dyDescent="0.25"/>
    <row r="730" ht="270" customHeight="1" x14ac:dyDescent="0.25"/>
    <row r="731" ht="270" customHeight="1" x14ac:dyDescent="0.25"/>
    <row r="732" ht="270" customHeight="1" x14ac:dyDescent="0.25"/>
    <row r="733" ht="270" customHeight="1" x14ac:dyDescent="0.25"/>
    <row r="734" ht="270" customHeight="1" x14ac:dyDescent="0.25"/>
    <row r="735" ht="270" customHeight="1" x14ac:dyDescent="0.25"/>
    <row r="736" ht="270" customHeight="1" x14ac:dyDescent="0.25"/>
    <row r="737" ht="270" customHeight="1" x14ac:dyDescent="0.25"/>
    <row r="738" ht="270" customHeight="1" x14ac:dyDescent="0.25"/>
    <row r="739" ht="270" customHeight="1" x14ac:dyDescent="0.25"/>
    <row r="740" ht="270" customHeight="1" x14ac:dyDescent="0.25"/>
    <row r="741" ht="270" customHeight="1" x14ac:dyDescent="0.25"/>
    <row r="742" ht="270" customHeight="1" x14ac:dyDescent="0.25"/>
    <row r="743" ht="270" customHeight="1" x14ac:dyDescent="0.25"/>
    <row r="744" ht="270" customHeight="1" x14ac:dyDescent="0.25"/>
    <row r="745" ht="270" customHeight="1" x14ac:dyDescent="0.25"/>
    <row r="746" ht="270" customHeight="1" x14ac:dyDescent="0.25"/>
    <row r="747" ht="270" customHeight="1" x14ac:dyDescent="0.25"/>
    <row r="748" ht="270" customHeight="1" x14ac:dyDescent="0.25"/>
    <row r="749" ht="270" customHeight="1" x14ac:dyDescent="0.25"/>
    <row r="750" ht="270" customHeight="1" x14ac:dyDescent="0.25"/>
    <row r="751" ht="270" customHeight="1" x14ac:dyDescent="0.25"/>
    <row r="752" ht="270" customHeight="1" x14ac:dyDescent="0.25"/>
    <row r="753" ht="270" customHeight="1" x14ac:dyDescent="0.25"/>
    <row r="754" ht="270" customHeight="1" x14ac:dyDescent="0.25"/>
    <row r="755" ht="270" customHeight="1" x14ac:dyDescent="0.25"/>
    <row r="756" ht="270" customHeight="1" x14ac:dyDescent="0.25"/>
    <row r="757" ht="270" customHeight="1" x14ac:dyDescent="0.25"/>
    <row r="758" ht="270" customHeight="1" x14ac:dyDescent="0.25"/>
    <row r="759" ht="270" customHeight="1" x14ac:dyDescent="0.25"/>
    <row r="760" ht="270" customHeight="1" x14ac:dyDescent="0.25"/>
    <row r="761" ht="270" customHeight="1" x14ac:dyDescent="0.25"/>
    <row r="762" ht="270" customHeight="1" x14ac:dyDescent="0.25"/>
    <row r="763" ht="270" customHeight="1" x14ac:dyDescent="0.25"/>
    <row r="764" ht="270" customHeight="1" x14ac:dyDescent="0.25"/>
    <row r="765" ht="270" customHeight="1" x14ac:dyDescent="0.25"/>
    <row r="766" ht="270" customHeight="1" x14ac:dyDescent="0.25"/>
    <row r="767" ht="270" customHeight="1" x14ac:dyDescent="0.25"/>
    <row r="768" ht="270" customHeight="1" x14ac:dyDescent="0.25"/>
    <row r="769" ht="270" customHeight="1" x14ac:dyDescent="0.25"/>
    <row r="770" ht="270" customHeight="1" x14ac:dyDescent="0.25"/>
    <row r="771" ht="270" customHeight="1" x14ac:dyDescent="0.25"/>
    <row r="772" ht="270" customHeight="1" x14ac:dyDescent="0.25"/>
    <row r="773" ht="270" customHeight="1" x14ac:dyDescent="0.25"/>
    <row r="774" ht="270" customHeight="1" x14ac:dyDescent="0.25"/>
    <row r="775" ht="270" customHeight="1" x14ac:dyDescent="0.25"/>
    <row r="776" ht="270" customHeight="1" x14ac:dyDescent="0.25"/>
    <row r="777" ht="270" customHeight="1" x14ac:dyDescent="0.25"/>
    <row r="778" ht="270" customHeight="1" x14ac:dyDescent="0.25"/>
    <row r="779" ht="270" customHeight="1" x14ac:dyDescent="0.25"/>
    <row r="780" ht="270" customHeight="1" x14ac:dyDescent="0.25"/>
    <row r="781" ht="270" customHeight="1" x14ac:dyDescent="0.25"/>
    <row r="782" ht="270" customHeight="1" x14ac:dyDescent="0.25"/>
    <row r="783" ht="270" customHeight="1" x14ac:dyDescent="0.25"/>
    <row r="784" ht="270" customHeight="1" x14ac:dyDescent="0.25"/>
    <row r="785" ht="270" customHeight="1" x14ac:dyDescent="0.25"/>
    <row r="786" ht="270" customHeight="1" x14ac:dyDescent="0.25"/>
    <row r="787" ht="270" customHeight="1" x14ac:dyDescent="0.25"/>
    <row r="788" ht="270" customHeight="1" x14ac:dyDescent="0.25"/>
    <row r="789" ht="270" customHeight="1" x14ac:dyDescent="0.25"/>
    <row r="790" ht="270" customHeight="1" x14ac:dyDescent="0.25"/>
    <row r="791" ht="270" customHeight="1" x14ac:dyDescent="0.25"/>
    <row r="792" ht="270" customHeight="1" x14ac:dyDescent="0.25"/>
    <row r="793" ht="270" customHeight="1" x14ac:dyDescent="0.25"/>
    <row r="794" ht="270" customHeight="1" x14ac:dyDescent="0.25"/>
    <row r="795" ht="270" customHeight="1" x14ac:dyDescent="0.25"/>
    <row r="796" ht="270" customHeight="1" x14ac:dyDescent="0.25"/>
    <row r="797" ht="270" customHeight="1" x14ac:dyDescent="0.25"/>
    <row r="798" ht="270" customHeight="1" x14ac:dyDescent="0.25"/>
    <row r="799" ht="270" customHeight="1" x14ac:dyDescent="0.25"/>
    <row r="800" ht="270" customHeight="1" x14ac:dyDescent="0.25"/>
    <row r="801" ht="270" customHeight="1" x14ac:dyDescent="0.25"/>
    <row r="802" ht="270" customHeight="1" x14ac:dyDescent="0.25"/>
    <row r="803" ht="270" customHeight="1" x14ac:dyDescent="0.25"/>
    <row r="804" ht="270" customHeight="1" x14ac:dyDescent="0.25"/>
    <row r="805" ht="270" customHeight="1" x14ac:dyDescent="0.25"/>
    <row r="806" ht="270" customHeight="1" x14ac:dyDescent="0.25"/>
    <row r="807" ht="270" customHeight="1" x14ac:dyDescent="0.25"/>
    <row r="808" ht="270" customHeight="1" x14ac:dyDescent="0.25"/>
    <row r="809" ht="270" customHeight="1" x14ac:dyDescent="0.25"/>
    <row r="810" ht="270" customHeight="1" x14ac:dyDescent="0.25"/>
    <row r="811" ht="270" customHeight="1" x14ac:dyDescent="0.25"/>
    <row r="812" ht="270" customHeight="1" x14ac:dyDescent="0.25"/>
    <row r="813" ht="270" customHeight="1" x14ac:dyDescent="0.25"/>
    <row r="814" ht="270" customHeight="1" x14ac:dyDescent="0.25"/>
    <row r="815" ht="270" customHeight="1" x14ac:dyDescent="0.25"/>
    <row r="816" ht="270" customHeight="1" x14ac:dyDescent="0.25"/>
    <row r="817" ht="270" customHeight="1" x14ac:dyDescent="0.25"/>
    <row r="818" ht="270" customHeight="1" x14ac:dyDescent="0.25"/>
    <row r="819" ht="270" customHeight="1" x14ac:dyDescent="0.25"/>
    <row r="820" ht="270" customHeight="1" x14ac:dyDescent="0.25"/>
    <row r="821" ht="270" customHeight="1" x14ac:dyDescent="0.25"/>
    <row r="822" ht="270" customHeight="1" x14ac:dyDescent="0.25"/>
    <row r="823" ht="270" customHeight="1" x14ac:dyDescent="0.25"/>
    <row r="824" ht="270" customHeight="1" x14ac:dyDescent="0.25"/>
    <row r="825" ht="270" customHeight="1" x14ac:dyDescent="0.25"/>
    <row r="826" ht="270" customHeight="1" x14ac:dyDescent="0.25"/>
    <row r="827" ht="270" customHeight="1" x14ac:dyDescent="0.25"/>
    <row r="828" ht="270" customHeight="1" x14ac:dyDescent="0.25"/>
    <row r="829" ht="270" customHeight="1" x14ac:dyDescent="0.25"/>
    <row r="830" ht="270" customHeight="1" x14ac:dyDescent="0.25"/>
    <row r="831" ht="270" customHeight="1" x14ac:dyDescent="0.25"/>
    <row r="832" ht="270" customHeight="1" x14ac:dyDescent="0.25"/>
    <row r="833" ht="270" customHeight="1" x14ac:dyDescent="0.25"/>
    <row r="834" ht="270" customHeight="1" x14ac:dyDescent="0.25"/>
    <row r="835" ht="270" customHeight="1" x14ac:dyDescent="0.25"/>
    <row r="836" ht="270" customHeight="1" x14ac:dyDescent="0.25"/>
    <row r="837" ht="270" customHeight="1" x14ac:dyDescent="0.25"/>
    <row r="838" ht="270" customHeight="1" x14ac:dyDescent="0.25"/>
    <row r="839" ht="270" customHeight="1" x14ac:dyDescent="0.25"/>
    <row r="840" ht="270" customHeight="1" x14ac:dyDescent="0.25"/>
    <row r="841" ht="270" customHeight="1" x14ac:dyDescent="0.25"/>
    <row r="842" ht="270" customHeight="1" x14ac:dyDescent="0.25"/>
    <row r="843" ht="270" customHeight="1" x14ac:dyDescent="0.25"/>
    <row r="844" ht="270" customHeight="1" x14ac:dyDescent="0.25"/>
    <row r="845" ht="270" customHeight="1" x14ac:dyDescent="0.25"/>
    <row r="846" ht="270" customHeight="1" x14ac:dyDescent="0.25"/>
    <row r="847" ht="270" customHeight="1" x14ac:dyDescent="0.25"/>
    <row r="848" ht="270" customHeight="1" x14ac:dyDescent="0.25"/>
    <row r="849" ht="270" customHeight="1" x14ac:dyDescent="0.25"/>
    <row r="850" ht="270" customHeight="1" x14ac:dyDescent="0.25"/>
    <row r="851" ht="270" customHeight="1" x14ac:dyDescent="0.25"/>
    <row r="852" ht="270" customHeight="1" x14ac:dyDescent="0.25"/>
    <row r="853" ht="270" customHeight="1" x14ac:dyDescent="0.25"/>
    <row r="854" ht="270" customHeight="1" x14ac:dyDescent="0.25"/>
    <row r="855" ht="270" customHeight="1" x14ac:dyDescent="0.25"/>
    <row r="856" ht="270" customHeight="1" x14ac:dyDescent="0.25"/>
    <row r="857" ht="270" customHeight="1" x14ac:dyDescent="0.25"/>
    <row r="858" ht="270" customHeight="1" x14ac:dyDescent="0.25"/>
    <row r="859" ht="270" customHeight="1" x14ac:dyDescent="0.25"/>
    <row r="860" ht="270" customHeight="1" x14ac:dyDescent="0.25"/>
    <row r="861" ht="270" customHeight="1" x14ac:dyDescent="0.25"/>
    <row r="862" ht="270" customHeight="1" x14ac:dyDescent="0.25"/>
    <row r="863" ht="270" customHeight="1" x14ac:dyDescent="0.25"/>
    <row r="864" ht="270" customHeight="1" x14ac:dyDescent="0.25"/>
    <row r="865" ht="270" customHeight="1" x14ac:dyDescent="0.25"/>
    <row r="866" ht="270" customHeight="1" x14ac:dyDescent="0.25"/>
    <row r="867" ht="270" customHeight="1" x14ac:dyDescent="0.25"/>
    <row r="868" ht="270" customHeight="1" x14ac:dyDescent="0.25"/>
    <row r="869" ht="270" customHeight="1" x14ac:dyDescent="0.25"/>
    <row r="870" ht="270" customHeight="1" x14ac:dyDescent="0.25"/>
    <row r="871" ht="270" customHeight="1" x14ac:dyDescent="0.25"/>
    <row r="872" ht="270" customHeight="1" x14ac:dyDescent="0.25"/>
    <row r="873" ht="270" customHeight="1" x14ac:dyDescent="0.25"/>
    <row r="874" ht="270" customHeight="1" x14ac:dyDescent="0.25"/>
    <row r="875" ht="270" customHeight="1" x14ac:dyDescent="0.25"/>
    <row r="876" ht="270" customHeight="1" x14ac:dyDescent="0.25"/>
    <row r="877" ht="270" customHeight="1" x14ac:dyDescent="0.25"/>
    <row r="878" ht="270" customHeight="1" x14ac:dyDescent="0.25"/>
    <row r="879" ht="270" customHeight="1" x14ac:dyDescent="0.25"/>
    <row r="880" ht="270" customHeight="1" x14ac:dyDescent="0.25"/>
    <row r="881" ht="270" customHeight="1" x14ac:dyDescent="0.25"/>
    <row r="882" ht="270" customHeight="1" x14ac:dyDescent="0.25"/>
    <row r="883" ht="270" customHeight="1" x14ac:dyDescent="0.25"/>
    <row r="884" ht="270" customHeight="1" x14ac:dyDescent="0.25"/>
    <row r="885" ht="270" customHeight="1" x14ac:dyDescent="0.25"/>
    <row r="886" ht="270" customHeight="1" x14ac:dyDescent="0.25"/>
    <row r="887" ht="270" customHeight="1" x14ac:dyDescent="0.25"/>
    <row r="888" ht="270" customHeight="1" x14ac:dyDescent="0.25"/>
    <row r="889" ht="270" customHeight="1" x14ac:dyDescent="0.25"/>
    <row r="890" ht="270" customHeight="1" x14ac:dyDescent="0.25"/>
    <row r="891" ht="270" customHeight="1" x14ac:dyDescent="0.25"/>
    <row r="892" ht="270" customHeight="1" x14ac:dyDescent="0.25"/>
    <row r="893" ht="270" customHeight="1" x14ac:dyDescent="0.25"/>
    <row r="894" ht="270" customHeight="1" x14ac:dyDescent="0.25"/>
    <row r="895" ht="270" customHeight="1" x14ac:dyDescent="0.25"/>
    <row r="896" ht="270" customHeight="1" x14ac:dyDescent="0.25"/>
    <row r="897" ht="270" customHeight="1" x14ac:dyDescent="0.25"/>
    <row r="898" ht="270" customHeight="1" x14ac:dyDescent="0.25"/>
    <row r="899" ht="270" customHeight="1" x14ac:dyDescent="0.25"/>
    <row r="900" ht="270" customHeight="1" x14ac:dyDescent="0.25"/>
    <row r="901" ht="270" customHeight="1" x14ac:dyDescent="0.25"/>
    <row r="902" ht="270" customHeight="1" x14ac:dyDescent="0.25"/>
    <row r="903" ht="270" customHeight="1" x14ac:dyDescent="0.25"/>
    <row r="904" ht="270" customHeight="1" x14ac:dyDescent="0.25"/>
    <row r="905" ht="270" customHeight="1" x14ac:dyDescent="0.25"/>
    <row r="906" ht="270" customHeight="1" x14ac:dyDescent="0.25"/>
    <row r="907" ht="270" customHeight="1" x14ac:dyDescent="0.25"/>
    <row r="908" ht="270" customHeight="1" x14ac:dyDescent="0.25"/>
    <row r="909" ht="270" customHeight="1" x14ac:dyDescent="0.25"/>
    <row r="910" ht="270" customHeight="1" x14ac:dyDescent="0.25"/>
    <row r="911" ht="270" customHeight="1" x14ac:dyDescent="0.25"/>
    <row r="912" ht="270" customHeight="1" x14ac:dyDescent="0.25"/>
    <row r="913" ht="270" customHeight="1" x14ac:dyDescent="0.25"/>
    <row r="914" ht="270" customHeight="1" x14ac:dyDescent="0.25"/>
    <row r="915" ht="270" customHeight="1" x14ac:dyDescent="0.25"/>
    <row r="916" ht="270" customHeight="1" x14ac:dyDescent="0.25"/>
    <row r="917" ht="270" customHeight="1" x14ac:dyDescent="0.25"/>
    <row r="918" ht="270" customHeight="1" x14ac:dyDescent="0.25"/>
    <row r="919" ht="270" customHeight="1" x14ac:dyDescent="0.25"/>
    <row r="920" ht="270" customHeight="1" x14ac:dyDescent="0.25"/>
    <row r="921" ht="270" customHeight="1" x14ac:dyDescent="0.25"/>
    <row r="922" ht="270" customHeight="1" x14ac:dyDescent="0.25"/>
    <row r="923" ht="270" customHeight="1" x14ac:dyDescent="0.25"/>
    <row r="924" ht="270" customHeight="1" x14ac:dyDescent="0.25"/>
    <row r="925" ht="270" customHeight="1" x14ac:dyDescent="0.25"/>
    <row r="926" ht="270" customHeight="1" x14ac:dyDescent="0.25"/>
    <row r="927" ht="270" customHeight="1" x14ac:dyDescent="0.25"/>
    <row r="928" ht="270" customHeight="1" x14ac:dyDescent="0.25"/>
    <row r="929" ht="270" customHeight="1" x14ac:dyDescent="0.25"/>
    <row r="930" ht="270" customHeight="1" x14ac:dyDescent="0.25"/>
    <row r="931" ht="270" customHeight="1" x14ac:dyDescent="0.25"/>
    <row r="932" ht="270" customHeight="1" x14ac:dyDescent="0.25"/>
    <row r="933" ht="270" customHeight="1" x14ac:dyDescent="0.25"/>
    <row r="934" ht="270" customHeight="1" x14ac:dyDescent="0.25"/>
    <row r="935" ht="270" customHeight="1" x14ac:dyDescent="0.25"/>
    <row r="936" ht="270" customHeight="1" x14ac:dyDescent="0.25"/>
    <row r="937" ht="270" customHeight="1" x14ac:dyDescent="0.25"/>
    <row r="938" ht="270" customHeight="1" x14ac:dyDescent="0.25"/>
    <row r="939" ht="270" customHeight="1" x14ac:dyDescent="0.25"/>
    <row r="940" ht="270" customHeight="1" x14ac:dyDescent="0.25"/>
    <row r="941" ht="270" customHeight="1" x14ac:dyDescent="0.25"/>
    <row r="942" ht="270" customHeight="1" x14ac:dyDescent="0.25"/>
    <row r="943" ht="270" customHeight="1" x14ac:dyDescent="0.25"/>
    <row r="944" ht="270" customHeight="1" x14ac:dyDescent="0.25"/>
    <row r="945" ht="270" customHeight="1" x14ac:dyDescent="0.25"/>
    <row r="946" ht="270" customHeight="1" x14ac:dyDescent="0.25"/>
    <row r="947" ht="270" customHeight="1" x14ac:dyDescent="0.25"/>
    <row r="948" ht="270" customHeight="1" x14ac:dyDescent="0.25"/>
    <row r="949" ht="270" customHeight="1" x14ac:dyDescent="0.25"/>
    <row r="950" ht="270" customHeight="1" x14ac:dyDescent="0.25"/>
    <row r="951" ht="270" customHeight="1" x14ac:dyDescent="0.25"/>
    <row r="952" ht="270" customHeight="1" x14ac:dyDescent="0.25"/>
    <row r="953" ht="270" customHeight="1" x14ac:dyDescent="0.25"/>
    <row r="954" ht="270" customHeight="1" x14ac:dyDescent="0.25"/>
    <row r="955" ht="270" customHeight="1" x14ac:dyDescent="0.25"/>
    <row r="956" ht="270" customHeight="1" x14ac:dyDescent="0.25"/>
    <row r="957" ht="270" customHeight="1" x14ac:dyDescent="0.25"/>
    <row r="958" ht="270" customHeight="1" x14ac:dyDescent="0.25"/>
    <row r="959" ht="270" customHeight="1" x14ac:dyDescent="0.25"/>
    <row r="960" ht="270" customHeight="1" x14ac:dyDescent="0.25"/>
    <row r="961" ht="270" customHeight="1" x14ac:dyDescent="0.25"/>
    <row r="962" ht="270" customHeight="1" x14ac:dyDescent="0.25"/>
    <row r="963" ht="270" customHeight="1" x14ac:dyDescent="0.25"/>
    <row r="964" ht="270" customHeight="1" x14ac:dyDescent="0.25"/>
    <row r="965" ht="270" customHeight="1" x14ac:dyDescent="0.25"/>
    <row r="966" ht="270" customHeight="1" x14ac:dyDescent="0.25"/>
    <row r="967" ht="270" customHeight="1" x14ac:dyDescent="0.25"/>
    <row r="968" ht="270" customHeight="1" x14ac:dyDescent="0.25"/>
    <row r="969" ht="270" customHeight="1" x14ac:dyDescent="0.25"/>
    <row r="970" ht="270" customHeight="1" x14ac:dyDescent="0.25"/>
    <row r="971" ht="270" customHeight="1" x14ac:dyDescent="0.25"/>
    <row r="972" ht="270" customHeight="1" x14ac:dyDescent="0.25"/>
    <row r="973" ht="270" customHeight="1" x14ac:dyDescent="0.25"/>
    <row r="974" ht="270" customHeight="1" x14ac:dyDescent="0.25"/>
    <row r="975" ht="270" customHeight="1" x14ac:dyDescent="0.25"/>
    <row r="976" ht="270" customHeight="1" x14ac:dyDescent="0.25"/>
    <row r="977" ht="270" customHeight="1" x14ac:dyDescent="0.25"/>
    <row r="978" ht="270" customHeight="1" x14ac:dyDescent="0.25"/>
    <row r="979" ht="270" customHeight="1" x14ac:dyDescent="0.25"/>
    <row r="980" ht="270" customHeight="1" x14ac:dyDescent="0.25"/>
    <row r="981" ht="270" customHeight="1" x14ac:dyDescent="0.25"/>
    <row r="982" ht="270" customHeight="1" x14ac:dyDescent="0.25"/>
    <row r="983" ht="270" customHeight="1" x14ac:dyDescent="0.25"/>
    <row r="984" ht="270" customHeight="1" x14ac:dyDescent="0.25"/>
    <row r="985" ht="270" customHeight="1" x14ac:dyDescent="0.25"/>
    <row r="986" ht="270" customHeight="1" x14ac:dyDescent="0.25"/>
    <row r="987" ht="270" customHeight="1" x14ac:dyDescent="0.25"/>
    <row r="988" ht="270" customHeight="1" x14ac:dyDescent="0.25"/>
    <row r="989" ht="270" customHeight="1" x14ac:dyDescent="0.25"/>
    <row r="990" ht="270" customHeight="1" x14ac:dyDescent="0.25"/>
    <row r="991" ht="270" customHeight="1" x14ac:dyDescent="0.25"/>
    <row r="992" ht="270" customHeight="1" x14ac:dyDescent="0.25"/>
    <row r="993" ht="270" customHeight="1" x14ac:dyDescent="0.25"/>
    <row r="994" ht="270" customHeight="1" x14ac:dyDescent="0.25"/>
    <row r="995" ht="270" customHeight="1" x14ac:dyDescent="0.25"/>
    <row r="996" ht="270" customHeight="1" x14ac:dyDescent="0.25"/>
    <row r="997" ht="270" customHeight="1" x14ac:dyDescent="0.25"/>
    <row r="998" ht="270" customHeight="1" x14ac:dyDescent="0.25"/>
    <row r="999" ht="270" customHeight="1" x14ac:dyDescent="0.25"/>
    <row r="1000" ht="270" customHeight="1" x14ac:dyDescent="0.25"/>
    <row r="1001" ht="270" customHeight="1" x14ac:dyDescent="0.25"/>
    <row r="1002" ht="270" customHeight="1" x14ac:dyDescent="0.25"/>
    <row r="1003" ht="270" customHeight="1" x14ac:dyDescent="0.25"/>
    <row r="1004" ht="270" customHeight="1" x14ac:dyDescent="0.25"/>
    <row r="1005" ht="270" customHeight="1" x14ac:dyDescent="0.25"/>
    <row r="1006" ht="270" customHeight="1" x14ac:dyDescent="0.25"/>
    <row r="1007" ht="270" customHeight="1" x14ac:dyDescent="0.25"/>
    <row r="1008" ht="270" customHeight="1" x14ac:dyDescent="0.25"/>
    <row r="1009" ht="270" customHeight="1" x14ac:dyDescent="0.25"/>
    <row r="1010" ht="270" customHeight="1" x14ac:dyDescent="0.25"/>
    <row r="1011" ht="270" customHeight="1" x14ac:dyDescent="0.25"/>
    <row r="1012" ht="270" customHeight="1" x14ac:dyDescent="0.25"/>
    <row r="1013" ht="270" customHeight="1" x14ac:dyDescent="0.25"/>
    <row r="1014" ht="270" customHeight="1" x14ac:dyDescent="0.25"/>
    <row r="1015" ht="270" customHeight="1" x14ac:dyDescent="0.25"/>
    <row r="1016" ht="270" customHeight="1" x14ac:dyDescent="0.25"/>
    <row r="1017" ht="270" customHeight="1" x14ac:dyDescent="0.25"/>
    <row r="1018" ht="270" customHeight="1" x14ac:dyDescent="0.25"/>
    <row r="1019" ht="270" customHeight="1" x14ac:dyDescent="0.25"/>
    <row r="1020" ht="270" customHeight="1" x14ac:dyDescent="0.25"/>
    <row r="1021" ht="270" customHeight="1" x14ac:dyDescent="0.25"/>
    <row r="1022" ht="270" customHeight="1" x14ac:dyDescent="0.25"/>
    <row r="1023" ht="270" customHeight="1" x14ac:dyDescent="0.25"/>
    <row r="1024" ht="270" customHeight="1" x14ac:dyDescent="0.25"/>
    <row r="1025" ht="270" customHeight="1" x14ac:dyDescent="0.25"/>
    <row r="1026" ht="270" customHeight="1" x14ac:dyDescent="0.25"/>
    <row r="1027" ht="270" customHeight="1" x14ac:dyDescent="0.25"/>
    <row r="1028" ht="270" customHeight="1" x14ac:dyDescent="0.25"/>
    <row r="1029" ht="270" customHeight="1" x14ac:dyDescent="0.25"/>
    <row r="1030" ht="270" customHeight="1" x14ac:dyDescent="0.25"/>
    <row r="1031" ht="270" customHeight="1" x14ac:dyDescent="0.25"/>
    <row r="1032" ht="270" customHeight="1" x14ac:dyDescent="0.25"/>
    <row r="1033" ht="270" customHeight="1" x14ac:dyDescent="0.25"/>
    <row r="1034" ht="270" customHeight="1" x14ac:dyDescent="0.25"/>
    <row r="1035" ht="270" customHeight="1" x14ac:dyDescent="0.25"/>
    <row r="1036" ht="270" customHeight="1" x14ac:dyDescent="0.25"/>
    <row r="1037" ht="270" customHeight="1" x14ac:dyDescent="0.25"/>
    <row r="1038" ht="270" customHeight="1" x14ac:dyDescent="0.25"/>
    <row r="1039" ht="270" customHeight="1" x14ac:dyDescent="0.25"/>
    <row r="1040" ht="270" customHeight="1" x14ac:dyDescent="0.25"/>
    <row r="1041" ht="270" customHeight="1" x14ac:dyDescent="0.25"/>
    <row r="1042" ht="270" customHeight="1" x14ac:dyDescent="0.25"/>
    <row r="1043" ht="270" customHeight="1" x14ac:dyDescent="0.25"/>
    <row r="1044" ht="270" customHeight="1" x14ac:dyDescent="0.25"/>
    <row r="1045" ht="270" customHeight="1" x14ac:dyDescent="0.25"/>
    <row r="1046" ht="270" customHeight="1" x14ac:dyDescent="0.25"/>
    <row r="1047" ht="270" customHeight="1" x14ac:dyDescent="0.25"/>
    <row r="1048" ht="270" customHeight="1" x14ac:dyDescent="0.25"/>
    <row r="1049" ht="270" customHeight="1" x14ac:dyDescent="0.25"/>
    <row r="1050" ht="270" customHeight="1" x14ac:dyDescent="0.25"/>
    <row r="1051" ht="270" customHeight="1" x14ac:dyDescent="0.25"/>
    <row r="1052" ht="270" customHeight="1" x14ac:dyDescent="0.25"/>
    <row r="1053" ht="270" customHeight="1" x14ac:dyDescent="0.25"/>
    <row r="1054" ht="270" customHeight="1" x14ac:dyDescent="0.25"/>
    <row r="1055" ht="270" customHeight="1" x14ac:dyDescent="0.25"/>
    <row r="1056" ht="270" customHeight="1" x14ac:dyDescent="0.25"/>
    <row r="1057" ht="270" customHeight="1" x14ac:dyDescent="0.25"/>
    <row r="1058" ht="270" customHeight="1" x14ac:dyDescent="0.25"/>
    <row r="1059" ht="270" customHeight="1" x14ac:dyDescent="0.25"/>
    <row r="1060" ht="270" customHeight="1" x14ac:dyDescent="0.25"/>
    <row r="1061" ht="270" customHeight="1" x14ac:dyDescent="0.25"/>
    <row r="1062" ht="270" customHeight="1" x14ac:dyDescent="0.25"/>
    <row r="1063" ht="270" customHeight="1" x14ac:dyDescent="0.25"/>
    <row r="1064" ht="270" customHeight="1" x14ac:dyDescent="0.25"/>
    <row r="1065" ht="270" customHeight="1" x14ac:dyDescent="0.25"/>
    <row r="1066" ht="270" customHeight="1" x14ac:dyDescent="0.25"/>
    <row r="1067" ht="270" customHeight="1" x14ac:dyDescent="0.25"/>
    <row r="1068" ht="270" customHeight="1" x14ac:dyDescent="0.25"/>
    <row r="1069" ht="270" customHeight="1" x14ac:dyDescent="0.25"/>
    <row r="1070" ht="270" customHeight="1" x14ac:dyDescent="0.25"/>
    <row r="1071" ht="270" customHeight="1" x14ac:dyDescent="0.25"/>
    <row r="1072" ht="270" customHeight="1" x14ac:dyDescent="0.25"/>
    <row r="1073" ht="270" customHeight="1" x14ac:dyDescent="0.25"/>
    <row r="1074" ht="270" customHeight="1" x14ac:dyDescent="0.25"/>
    <row r="1075" ht="270" customHeight="1" x14ac:dyDescent="0.25"/>
    <row r="1076" ht="270" customHeight="1" x14ac:dyDescent="0.25"/>
    <row r="1077" ht="270" customHeight="1" x14ac:dyDescent="0.25"/>
    <row r="1078" ht="270" customHeight="1" x14ac:dyDescent="0.25"/>
    <row r="1079" ht="270" customHeight="1" x14ac:dyDescent="0.25"/>
    <row r="1080" ht="270" customHeight="1" x14ac:dyDescent="0.25"/>
    <row r="1081" ht="270" customHeight="1" x14ac:dyDescent="0.25"/>
    <row r="1082" ht="270" customHeight="1" x14ac:dyDescent="0.25"/>
    <row r="1083" ht="270" customHeight="1" x14ac:dyDescent="0.25"/>
    <row r="1084" ht="270" customHeight="1" x14ac:dyDescent="0.25"/>
    <row r="1085" ht="270" customHeight="1" x14ac:dyDescent="0.25"/>
    <row r="1086" ht="270" customHeight="1" x14ac:dyDescent="0.25"/>
    <row r="1087" ht="270" customHeight="1" x14ac:dyDescent="0.25"/>
    <row r="1088" ht="270" customHeight="1" x14ac:dyDescent="0.25"/>
    <row r="1089" ht="270" customHeight="1" x14ac:dyDescent="0.25"/>
    <row r="1090" ht="270" customHeight="1" x14ac:dyDescent="0.25"/>
    <row r="1091" ht="270" customHeight="1" x14ac:dyDescent="0.25"/>
    <row r="1092" ht="270" customHeight="1" x14ac:dyDescent="0.25"/>
    <row r="1093" ht="270" customHeight="1" x14ac:dyDescent="0.25"/>
    <row r="1094" ht="270" customHeight="1" x14ac:dyDescent="0.25"/>
    <row r="1095" ht="270" customHeight="1" x14ac:dyDescent="0.25"/>
    <row r="1096" ht="270" customHeight="1" x14ac:dyDescent="0.25"/>
    <row r="1097" ht="270" customHeight="1" x14ac:dyDescent="0.25"/>
    <row r="1098" ht="270" customHeight="1" x14ac:dyDescent="0.25"/>
    <row r="1099" ht="270" customHeight="1" x14ac:dyDescent="0.25"/>
    <row r="1100" ht="270" customHeight="1" x14ac:dyDescent="0.25"/>
    <row r="1101" ht="270" customHeight="1" x14ac:dyDescent="0.25"/>
    <row r="1102" ht="270" customHeight="1" x14ac:dyDescent="0.25"/>
    <row r="1103" ht="270" customHeight="1" x14ac:dyDescent="0.25"/>
    <row r="1104" ht="270" customHeight="1" x14ac:dyDescent="0.25"/>
    <row r="1105" ht="270" customHeight="1" x14ac:dyDescent="0.25"/>
    <row r="1106" ht="270" customHeight="1" x14ac:dyDescent="0.25"/>
    <row r="1107" ht="270" customHeight="1" x14ac:dyDescent="0.25"/>
    <row r="1108" ht="270" customHeight="1" x14ac:dyDescent="0.25"/>
    <row r="1109" ht="270" customHeight="1" x14ac:dyDescent="0.25"/>
    <row r="1110" ht="270" customHeight="1" x14ac:dyDescent="0.25"/>
    <row r="1111" ht="270" customHeight="1" x14ac:dyDescent="0.25"/>
    <row r="1112" ht="270" customHeight="1" x14ac:dyDescent="0.25"/>
    <row r="1113" ht="270" customHeight="1" x14ac:dyDescent="0.25"/>
    <row r="1114" ht="270" customHeight="1" x14ac:dyDescent="0.25"/>
    <row r="1115" ht="270" customHeight="1" x14ac:dyDescent="0.25"/>
    <row r="1116" ht="270" customHeight="1" x14ac:dyDescent="0.25"/>
    <row r="1117" ht="270" customHeight="1" x14ac:dyDescent="0.25"/>
    <row r="1118" ht="270" customHeight="1" x14ac:dyDescent="0.25"/>
    <row r="1119" ht="270" customHeight="1" x14ac:dyDescent="0.25"/>
    <row r="1120" ht="270" customHeight="1" x14ac:dyDescent="0.25"/>
    <row r="1121" ht="270" customHeight="1" x14ac:dyDescent="0.25"/>
    <row r="1122" ht="270" customHeight="1" x14ac:dyDescent="0.25"/>
    <row r="1123" ht="270" customHeight="1" x14ac:dyDescent="0.25"/>
    <row r="1124" ht="270" customHeight="1" x14ac:dyDescent="0.25"/>
    <row r="1125" ht="270" customHeight="1" x14ac:dyDescent="0.25"/>
    <row r="1126" ht="270" customHeight="1" x14ac:dyDescent="0.25"/>
    <row r="1127" ht="270" customHeight="1" x14ac:dyDescent="0.25"/>
    <row r="1128" ht="270" customHeight="1" x14ac:dyDescent="0.25"/>
    <row r="1129" ht="270" customHeight="1" x14ac:dyDescent="0.25"/>
    <row r="1130" ht="270" customHeight="1" x14ac:dyDescent="0.25"/>
    <row r="1131" ht="270" customHeight="1" x14ac:dyDescent="0.25"/>
    <row r="1132" ht="270" customHeight="1" x14ac:dyDescent="0.25"/>
    <row r="1133" ht="270" customHeight="1" x14ac:dyDescent="0.25"/>
    <row r="1134" ht="270" customHeight="1" x14ac:dyDescent="0.25"/>
    <row r="1135" ht="270" customHeight="1" x14ac:dyDescent="0.25"/>
    <row r="1136" ht="270" customHeight="1" x14ac:dyDescent="0.25"/>
    <row r="1137" ht="270" customHeight="1" x14ac:dyDescent="0.25"/>
    <row r="1138" ht="270" customHeight="1" x14ac:dyDescent="0.25"/>
    <row r="1139" ht="270" customHeight="1" x14ac:dyDescent="0.25"/>
    <row r="1140" ht="270" customHeight="1" x14ac:dyDescent="0.25"/>
    <row r="1141" ht="270" customHeight="1" x14ac:dyDescent="0.25"/>
    <row r="1142" ht="270" customHeight="1" x14ac:dyDescent="0.25"/>
    <row r="1143" ht="270" customHeight="1" x14ac:dyDescent="0.25"/>
    <row r="1144" ht="270" customHeight="1" x14ac:dyDescent="0.25"/>
    <row r="1145" ht="270" customHeight="1" x14ac:dyDescent="0.25"/>
    <row r="1146" ht="270" customHeight="1" x14ac:dyDescent="0.25"/>
    <row r="1147" ht="270" customHeight="1" x14ac:dyDescent="0.25"/>
    <row r="1148" ht="270" customHeight="1" x14ac:dyDescent="0.25"/>
    <row r="1149" ht="270" customHeight="1" x14ac:dyDescent="0.25"/>
    <row r="1150" ht="270" customHeight="1" x14ac:dyDescent="0.25"/>
    <row r="1151" ht="270" customHeight="1" x14ac:dyDescent="0.25"/>
    <row r="1152" ht="270" customHeight="1" x14ac:dyDescent="0.25"/>
    <row r="1153" ht="270" customHeight="1" x14ac:dyDescent="0.25"/>
    <row r="1154" ht="270" customHeight="1" x14ac:dyDescent="0.25"/>
    <row r="1155" ht="270" customHeight="1" x14ac:dyDescent="0.25"/>
    <row r="1156" ht="270" customHeight="1" x14ac:dyDescent="0.25"/>
    <row r="1157" ht="270" customHeight="1" x14ac:dyDescent="0.25"/>
    <row r="1158" ht="270" customHeight="1" x14ac:dyDescent="0.25"/>
    <row r="1159" ht="270" customHeight="1" x14ac:dyDescent="0.25"/>
    <row r="1160" ht="270" customHeight="1" x14ac:dyDescent="0.25"/>
    <row r="1161" ht="270" customHeight="1" x14ac:dyDescent="0.25"/>
    <row r="1162" ht="270" customHeight="1" x14ac:dyDescent="0.25"/>
    <row r="1163" ht="270" customHeight="1" x14ac:dyDescent="0.25"/>
    <row r="1164" ht="270" customHeight="1" x14ac:dyDescent="0.25"/>
    <row r="1165" ht="270" customHeight="1" x14ac:dyDescent="0.25"/>
    <row r="1166" ht="270" customHeight="1" x14ac:dyDescent="0.25"/>
    <row r="1167" ht="270" customHeight="1" x14ac:dyDescent="0.25"/>
    <row r="1168" ht="270" customHeight="1" x14ac:dyDescent="0.25"/>
    <row r="1169" ht="270" customHeight="1" x14ac:dyDescent="0.25"/>
    <row r="1170" ht="270" customHeight="1" x14ac:dyDescent="0.25"/>
    <row r="1171" ht="270" customHeight="1" x14ac:dyDescent="0.25"/>
    <row r="1172" ht="270" customHeight="1" x14ac:dyDescent="0.25"/>
    <row r="1173" ht="270" customHeight="1" x14ac:dyDescent="0.25"/>
    <row r="1174" ht="270" customHeight="1" x14ac:dyDescent="0.25"/>
    <row r="1175" ht="270" customHeight="1" x14ac:dyDescent="0.25"/>
    <row r="1176" ht="270" customHeight="1" x14ac:dyDescent="0.25"/>
    <row r="1177" ht="270" customHeight="1" x14ac:dyDescent="0.25"/>
    <row r="1178" ht="270" customHeight="1" x14ac:dyDescent="0.25"/>
    <row r="1179" ht="270" customHeight="1" x14ac:dyDescent="0.25"/>
    <row r="1180" ht="270" customHeight="1" x14ac:dyDescent="0.25"/>
    <row r="1181" ht="270" customHeight="1" x14ac:dyDescent="0.25"/>
    <row r="1182" ht="270" customHeight="1" x14ac:dyDescent="0.25"/>
    <row r="1183" ht="270" customHeight="1" x14ac:dyDescent="0.25"/>
    <row r="1184" ht="270" customHeight="1" x14ac:dyDescent="0.25"/>
    <row r="1185" ht="270" customHeight="1" x14ac:dyDescent="0.25"/>
    <row r="1186" ht="270" customHeight="1" x14ac:dyDescent="0.25"/>
    <row r="1187" ht="270" customHeight="1" x14ac:dyDescent="0.25"/>
    <row r="1188" ht="270" customHeight="1" x14ac:dyDescent="0.25"/>
    <row r="1189" ht="270" customHeight="1" x14ac:dyDescent="0.25"/>
    <row r="1190" ht="270" customHeight="1" x14ac:dyDescent="0.25"/>
    <row r="1191" ht="270" customHeight="1" x14ac:dyDescent="0.25"/>
    <row r="1192" ht="270" customHeight="1" x14ac:dyDescent="0.25"/>
    <row r="1193" ht="270" customHeight="1" x14ac:dyDescent="0.25"/>
    <row r="1194" ht="270" customHeight="1" x14ac:dyDescent="0.25"/>
    <row r="1195" ht="270" customHeight="1" x14ac:dyDescent="0.25"/>
    <row r="1196" ht="270" customHeight="1" x14ac:dyDescent="0.25"/>
    <row r="1197" ht="270" customHeight="1" x14ac:dyDescent="0.25"/>
    <row r="1198" ht="270" customHeight="1" x14ac:dyDescent="0.25"/>
    <row r="1199" ht="270" customHeight="1" x14ac:dyDescent="0.25"/>
    <row r="1200" ht="270" customHeight="1" x14ac:dyDescent="0.25"/>
    <row r="1201" ht="270" customHeight="1" x14ac:dyDescent="0.25"/>
    <row r="1202" ht="270" customHeight="1" x14ac:dyDescent="0.25"/>
    <row r="1203" ht="270" customHeight="1" x14ac:dyDescent="0.25"/>
    <row r="1204" ht="270" customHeight="1" x14ac:dyDescent="0.25"/>
    <row r="1205" ht="270" customHeight="1" x14ac:dyDescent="0.25"/>
    <row r="1206" ht="270" customHeight="1" x14ac:dyDescent="0.25"/>
    <row r="1207" ht="270" customHeight="1" x14ac:dyDescent="0.25"/>
    <row r="1208" ht="270" customHeight="1" x14ac:dyDescent="0.25"/>
    <row r="1209" ht="270" customHeight="1" x14ac:dyDescent="0.25"/>
    <row r="1210" ht="270" customHeight="1" x14ac:dyDescent="0.25"/>
    <row r="1211" ht="270" customHeight="1" x14ac:dyDescent="0.25"/>
    <row r="1212" ht="270" customHeight="1" x14ac:dyDescent="0.25"/>
    <row r="1213" ht="270" customHeight="1" x14ac:dyDescent="0.25"/>
    <row r="1214" ht="270" customHeight="1" x14ac:dyDescent="0.25"/>
    <row r="1215" ht="270" customHeight="1" x14ac:dyDescent="0.25"/>
    <row r="1216" ht="270" customHeight="1" x14ac:dyDescent="0.25"/>
    <row r="1217" ht="270" customHeight="1" x14ac:dyDescent="0.25"/>
    <row r="1218" ht="270" customHeight="1" x14ac:dyDescent="0.25"/>
    <row r="1219" ht="270" customHeight="1" x14ac:dyDescent="0.25"/>
    <row r="1220" ht="270" customHeight="1" x14ac:dyDescent="0.25"/>
    <row r="1221" ht="270" customHeight="1" x14ac:dyDescent="0.25"/>
    <row r="1222" ht="270" customHeight="1" x14ac:dyDescent="0.25"/>
    <row r="1223" ht="270" customHeight="1" x14ac:dyDescent="0.25"/>
    <row r="1224" ht="270" customHeight="1" x14ac:dyDescent="0.25"/>
    <row r="1225" ht="270" customHeight="1" x14ac:dyDescent="0.25"/>
    <row r="1226" ht="270" customHeight="1" x14ac:dyDescent="0.25"/>
    <row r="1227" ht="270" customHeight="1" x14ac:dyDescent="0.25"/>
    <row r="1228" ht="270" customHeight="1" x14ac:dyDescent="0.25"/>
    <row r="1229" ht="270" customHeight="1" x14ac:dyDescent="0.25"/>
    <row r="1230" ht="270" customHeight="1" x14ac:dyDescent="0.25"/>
    <row r="1231" ht="270" customHeight="1" x14ac:dyDescent="0.25"/>
    <row r="1232" ht="270" customHeight="1" x14ac:dyDescent="0.25"/>
    <row r="1233" ht="270" customHeight="1" x14ac:dyDescent="0.25"/>
    <row r="1234" ht="270" customHeight="1" x14ac:dyDescent="0.25"/>
    <row r="1235" ht="270" customHeight="1" x14ac:dyDescent="0.25"/>
    <row r="1236" ht="270" customHeight="1" x14ac:dyDescent="0.25"/>
    <row r="1237" ht="270" customHeight="1" x14ac:dyDescent="0.25"/>
    <row r="1238" ht="270" customHeight="1" x14ac:dyDescent="0.25"/>
    <row r="1239" ht="270" customHeight="1" x14ac:dyDescent="0.25"/>
    <row r="1240" ht="270" customHeight="1" x14ac:dyDescent="0.25"/>
    <row r="1241" ht="270" customHeight="1" x14ac:dyDescent="0.25"/>
    <row r="1242" ht="270" customHeight="1" x14ac:dyDescent="0.25"/>
    <row r="1243" ht="270" customHeight="1" x14ac:dyDescent="0.25"/>
    <row r="1244" ht="270" customHeight="1" x14ac:dyDescent="0.25"/>
    <row r="1245" ht="270" customHeight="1" x14ac:dyDescent="0.25"/>
    <row r="1246" ht="270" customHeight="1" x14ac:dyDescent="0.25"/>
    <row r="1247" ht="270" customHeight="1" x14ac:dyDescent="0.25"/>
    <row r="1248" ht="270" customHeight="1" x14ac:dyDescent="0.25"/>
    <row r="1249" ht="270" customHeight="1" x14ac:dyDescent="0.25"/>
    <row r="1250" ht="270" customHeight="1" x14ac:dyDescent="0.25"/>
    <row r="1251" ht="270" customHeight="1" x14ac:dyDescent="0.25"/>
    <row r="1252" ht="270" customHeight="1" x14ac:dyDescent="0.25"/>
    <row r="1253" ht="270" customHeight="1" x14ac:dyDescent="0.25"/>
    <row r="1254" ht="270" customHeight="1" x14ac:dyDescent="0.25"/>
    <row r="1255" ht="270" customHeight="1" x14ac:dyDescent="0.25"/>
    <row r="1256" ht="270" customHeight="1" x14ac:dyDescent="0.25"/>
    <row r="1257" ht="270" customHeight="1" x14ac:dyDescent="0.25"/>
    <row r="1258" ht="270" customHeight="1" x14ac:dyDescent="0.25"/>
    <row r="1259" ht="270" customHeight="1" x14ac:dyDescent="0.25"/>
    <row r="1260" ht="270" customHeight="1" x14ac:dyDescent="0.25"/>
    <row r="1261" ht="270" customHeight="1" x14ac:dyDescent="0.25"/>
    <row r="1262" ht="270" customHeight="1" x14ac:dyDescent="0.25"/>
    <row r="1263" ht="270" customHeight="1" x14ac:dyDescent="0.25"/>
    <row r="1264" ht="270" customHeight="1" x14ac:dyDescent="0.25"/>
    <row r="1265" ht="270" customHeight="1" x14ac:dyDescent="0.25"/>
    <row r="1266" ht="270" customHeight="1" x14ac:dyDescent="0.25"/>
    <row r="1267" ht="270" customHeight="1" x14ac:dyDescent="0.25"/>
    <row r="1268" ht="270" customHeight="1" x14ac:dyDescent="0.25"/>
    <row r="1269" ht="270" customHeight="1" x14ac:dyDescent="0.25"/>
    <row r="1270" ht="270" customHeight="1" x14ac:dyDescent="0.25"/>
    <row r="1271" ht="270" customHeight="1" x14ac:dyDescent="0.25"/>
    <row r="1272" ht="270" customHeight="1" x14ac:dyDescent="0.25"/>
    <row r="1273" ht="270" customHeight="1" x14ac:dyDescent="0.25"/>
    <row r="1274" ht="270" customHeight="1" x14ac:dyDescent="0.25"/>
    <row r="1275" ht="270" customHeight="1" x14ac:dyDescent="0.25"/>
    <row r="1276" ht="270" customHeight="1" x14ac:dyDescent="0.25"/>
    <row r="1277" ht="270" customHeight="1" x14ac:dyDescent="0.25"/>
    <row r="1278" ht="270" customHeight="1" x14ac:dyDescent="0.25"/>
    <row r="1279" ht="270" customHeight="1" x14ac:dyDescent="0.25"/>
    <row r="1280" ht="270" customHeight="1" x14ac:dyDescent="0.25"/>
    <row r="1281" ht="270" customHeight="1" x14ac:dyDescent="0.25"/>
    <row r="1282" ht="270" customHeight="1" x14ac:dyDescent="0.25"/>
    <row r="1283" ht="270" customHeight="1" x14ac:dyDescent="0.25"/>
    <row r="1284" ht="270" customHeight="1" x14ac:dyDescent="0.25"/>
    <row r="1285" ht="270" customHeight="1" x14ac:dyDescent="0.25"/>
    <row r="1286" ht="270" customHeight="1" x14ac:dyDescent="0.25"/>
    <row r="1287" ht="270" customHeight="1" x14ac:dyDescent="0.25"/>
    <row r="1288" ht="270" customHeight="1" x14ac:dyDescent="0.25"/>
    <row r="1289" ht="270" customHeight="1" x14ac:dyDescent="0.25"/>
    <row r="1290" ht="270" customHeight="1" x14ac:dyDescent="0.25"/>
    <row r="1291" ht="270" customHeight="1" x14ac:dyDescent="0.25"/>
    <row r="1292" ht="270" customHeight="1" x14ac:dyDescent="0.25"/>
    <row r="1293" ht="270" customHeight="1" x14ac:dyDescent="0.25"/>
    <row r="1294" ht="270" customHeight="1" x14ac:dyDescent="0.25"/>
    <row r="1295" ht="270" customHeight="1" x14ac:dyDescent="0.25"/>
    <row r="1296" ht="270" customHeight="1" x14ac:dyDescent="0.25"/>
    <row r="1297" ht="270" customHeight="1" x14ac:dyDescent="0.25"/>
    <row r="1298" ht="270" customHeight="1" x14ac:dyDescent="0.25"/>
    <row r="1299" ht="270" customHeight="1" x14ac:dyDescent="0.25"/>
    <row r="1300" ht="270" customHeight="1" x14ac:dyDescent="0.25"/>
    <row r="1301" ht="270" customHeight="1" x14ac:dyDescent="0.25"/>
    <row r="1302" ht="270" customHeight="1" x14ac:dyDescent="0.25"/>
    <row r="1303" ht="270" customHeight="1" x14ac:dyDescent="0.25"/>
    <row r="1304" ht="270" customHeight="1" x14ac:dyDescent="0.25"/>
    <row r="1305" ht="270" customHeight="1" x14ac:dyDescent="0.25"/>
    <row r="1306" ht="270" customHeight="1" x14ac:dyDescent="0.25"/>
    <row r="1307" ht="270" customHeight="1" x14ac:dyDescent="0.25"/>
    <row r="1308" ht="270" customHeight="1" x14ac:dyDescent="0.25"/>
    <row r="1309" ht="270" customHeight="1" x14ac:dyDescent="0.25"/>
    <row r="1310" ht="270" customHeight="1" x14ac:dyDescent="0.25"/>
    <row r="1311" ht="270" customHeight="1" x14ac:dyDescent="0.25"/>
    <row r="1312" ht="270" customHeight="1" x14ac:dyDescent="0.25"/>
    <row r="1313" ht="270" customHeight="1" x14ac:dyDescent="0.25"/>
    <row r="1314" ht="270" customHeight="1" x14ac:dyDescent="0.25"/>
    <row r="1315" ht="270" customHeight="1" x14ac:dyDescent="0.25"/>
    <row r="1316" ht="270" customHeight="1" x14ac:dyDescent="0.25"/>
    <row r="1317" ht="270" customHeight="1" x14ac:dyDescent="0.25"/>
    <row r="1318" ht="270" customHeight="1" x14ac:dyDescent="0.25"/>
    <row r="1319" ht="270" customHeight="1" x14ac:dyDescent="0.25"/>
    <row r="1320" ht="270" customHeight="1" x14ac:dyDescent="0.25"/>
    <row r="1321" ht="270" customHeight="1" x14ac:dyDescent="0.25"/>
    <row r="1322" ht="270" customHeight="1" x14ac:dyDescent="0.25"/>
    <row r="1323" ht="270" customHeight="1" x14ac:dyDescent="0.25"/>
    <row r="1324" ht="270" customHeight="1" x14ac:dyDescent="0.25"/>
    <row r="1325" ht="270" customHeight="1" x14ac:dyDescent="0.25"/>
    <row r="1326" ht="270" customHeight="1" x14ac:dyDescent="0.25"/>
    <row r="1327" ht="270" customHeight="1" x14ac:dyDescent="0.25"/>
    <row r="1328" ht="270" customHeight="1" x14ac:dyDescent="0.25"/>
    <row r="1329" ht="270" customHeight="1" x14ac:dyDescent="0.25"/>
    <row r="1330" ht="270" customHeight="1" x14ac:dyDescent="0.25"/>
    <row r="1331" ht="270" customHeight="1" x14ac:dyDescent="0.25"/>
    <row r="1332" ht="270" customHeight="1" x14ac:dyDescent="0.25"/>
    <row r="1333" ht="270" customHeight="1" x14ac:dyDescent="0.25"/>
    <row r="1334" ht="270" customHeight="1" x14ac:dyDescent="0.25"/>
    <row r="1335" ht="270" customHeight="1" x14ac:dyDescent="0.25"/>
    <row r="1336" ht="270" customHeight="1" x14ac:dyDescent="0.25"/>
    <row r="1337" ht="270" customHeight="1" x14ac:dyDescent="0.25"/>
    <row r="1338" ht="270" customHeight="1" x14ac:dyDescent="0.25"/>
    <row r="1339" ht="270" customHeight="1" x14ac:dyDescent="0.25"/>
    <row r="1340" ht="270" customHeight="1" x14ac:dyDescent="0.25"/>
    <row r="1341" ht="270" customHeight="1" x14ac:dyDescent="0.25"/>
    <row r="1342" ht="270" customHeight="1" x14ac:dyDescent="0.25"/>
    <row r="1343" ht="270" customHeight="1" x14ac:dyDescent="0.25"/>
    <row r="1344" ht="270" customHeight="1" x14ac:dyDescent="0.25"/>
    <row r="1345" ht="270" customHeight="1" x14ac:dyDescent="0.25"/>
    <row r="1346" ht="270" customHeight="1" x14ac:dyDescent="0.25"/>
    <row r="1347" ht="270" customHeight="1" x14ac:dyDescent="0.25"/>
    <row r="1348" ht="270" customHeight="1" x14ac:dyDescent="0.25"/>
    <row r="1349" ht="270" customHeight="1" x14ac:dyDescent="0.25"/>
    <row r="1350" ht="270" customHeight="1" x14ac:dyDescent="0.25"/>
    <row r="1351" ht="270" customHeight="1" x14ac:dyDescent="0.25"/>
    <row r="1352" ht="270" customHeight="1" x14ac:dyDescent="0.25"/>
    <row r="1353" ht="270" customHeight="1" x14ac:dyDescent="0.25"/>
    <row r="1354" ht="270" customHeight="1" x14ac:dyDescent="0.25"/>
    <row r="1355" ht="270" customHeight="1" x14ac:dyDescent="0.25"/>
    <row r="1356" ht="270" customHeight="1" x14ac:dyDescent="0.25"/>
    <row r="1357" ht="270" customHeight="1" x14ac:dyDescent="0.25"/>
    <row r="1358" ht="270" customHeight="1" x14ac:dyDescent="0.25"/>
    <row r="1359" ht="270" customHeight="1" x14ac:dyDescent="0.25"/>
    <row r="1360" ht="270" customHeight="1" x14ac:dyDescent="0.25"/>
    <row r="1361" ht="270" customHeight="1" x14ac:dyDescent="0.25"/>
    <row r="1362" ht="270" customHeight="1" x14ac:dyDescent="0.25"/>
    <row r="1363" ht="270" customHeight="1" x14ac:dyDescent="0.25"/>
    <row r="1364" ht="270" customHeight="1" x14ac:dyDescent="0.25"/>
    <row r="1365" ht="270" customHeight="1" x14ac:dyDescent="0.25"/>
    <row r="1366" ht="270" customHeight="1" x14ac:dyDescent="0.25"/>
    <row r="1367" ht="270" customHeight="1" x14ac:dyDescent="0.25"/>
    <row r="1368" ht="270" customHeight="1" x14ac:dyDescent="0.25"/>
    <row r="1369" ht="270" customHeight="1" x14ac:dyDescent="0.25"/>
    <row r="1370" ht="270" customHeight="1" x14ac:dyDescent="0.25"/>
    <row r="1371" ht="270" customHeight="1" x14ac:dyDescent="0.25"/>
    <row r="1372" ht="270" customHeight="1" x14ac:dyDescent="0.25"/>
    <row r="1373" ht="270" customHeight="1" x14ac:dyDescent="0.25"/>
    <row r="1374" ht="270" customHeight="1" x14ac:dyDescent="0.25"/>
    <row r="1375" ht="270" customHeight="1" x14ac:dyDescent="0.25"/>
    <row r="1376" ht="270" customHeight="1" x14ac:dyDescent="0.25"/>
    <row r="1377" ht="270" customHeight="1" x14ac:dyDescent="0.25"/>
    <row r="1378" ht="270" customHeight="1" x14ac:dyDescent="0.25"/>
    <row r="1379" ht="270" customHeight="1" x14ac:dyDescent="0.25"/>
    <row r="1380" ht="270" customHeight="1" x14ac:dyDescent="0.25"/>
    <row r="1381" ht="270" customHeight="1" x14ac:dyDescent="0.25"/>
    <row r="1382" ht="270" customHeight="1" x14ac:dyDescent="0.25"/>
    <row r="1383" ht="270" customHeight="1" x14ac:dyDescent="0.25"/>
    <row r="1384" ht="270" customHeight="1" x14ac:dyDescent="0.25"/>
    <row r="1385" ht="270" customHeight="1" x14ac:dyDescent="0.25"/>
    <row r="1386" ht="270" customHeight="1" x14ac:dyDescent="0.25"/>
    <row r="1387" ht="270" customHeight="1" x14ac:dyDescent="0.25"/>
    <row r="1388" ht="270" customHeight="1" x14ac:dyDescent="0.25"/>
    <row r="1389" ht="270" customHeight="1" x14ac:dyDescent="0.25"/>
    <row r="1390" ht="270" customHeight="1" x14ac:dyDescent="0.25"/>
    <row r="1391" ht="270" customHeight="1" x14ac:dyDescent="0.25"/>
    <row r="1392" ht="270" customHeight="1" x14ac:dyDescent="0.25"/>
    <row r="1393" ht="270" customHeight="1" x14ac:dyDescent="0.25"/>
    <row r="1394" ht="270" customHeight="1" x14ac:dyDescent="0.25"/>
    <row r="1395" ht="270" customHeight="1" x14ac:dyDescent="0.25"/>
    <row r="1396" ht="270" customHeight="1" x14ac:dyDescent="0.25"/>
    <row r="1397" ht="270" customHeight="1" x14ac:dyDescent="0.25"/>
    <row r="1398" ht="270" customHeight="1" x14ac:dyDescent="0.25"/>
    <row r="1399" ht="270" customHeight="1" x14ac:dyDescent="0.25"/>
    <row r="1400" ht="270" customHeight="1" x14ac:dyDescent="0.25"/>
    <row r="1401" ht="270" customHeight="1" x14ac:dyDescent="0.25"/>
    <row r="1402" ht="270" customHeight="1" x14ac:dyDescent="0.25"/>
    <row r="1403" ht="270" customHeight="1" x14ac:dyDescent="0.25"/>
    <row r="1404" ht="270" customHeight="1" x14ac:dyDescent="0.25"/>
    <row r="1405" ht="270" customHeight="1" x14ac:dyDescent="0.25"/>
    <row r="1406" ht="270" customHeight="1" x14ac:dyDescent="0.25"/>
    <row r="1407" ht="270" customHeight="1" x14ac:dyDescent="0.25"/>
    <row r="1408" ht="270" customHeight="1" x14ac:dyDescent="0.25"/>
    <row r="1409" ht="270" customHeight="1" x14ac:dyDescent="0.25"/>
    <row r="1410" ht="270" customHeight="1" x14ac:dyDescent="0.25"/>
    <row r="1411" ht="270" customHeight="1" x14ac:dyDescent="0.25"/>
    <row r="1412" ht="270" customHeight="1" x14ac:dyDescent="0.25"/>
    <row r="1413" ht="270" customHeight="1" x14ac:dyDescent="0.25"/>
    <row r="1414" ht="270" customHeight="1" x14ac:dyDescent="0.25"/>
    <row r="1415" ht="270" customHeight="1" x14ac:dyDescent="0.25"/>
    <row r="1416" ht="270" customHeight="1" x14ac:dyDescent="0.25"/>
    <row r="1417" ht="270" customHeight="1" x14ac:dyDescent="0.25"/>
    <row r="1418" ht="270" customHeight="1" x14ac:dyDescent="0.25"/>
    <row r="1419" ht="270" customHeight="1" x14ac:dyDescent="0.25"/>
    <row r="1420" ht="270" customHeight="1" x14ac:dyDescent="0.25"/>
    <row r="1421" ht="270" customHeight="1" x14ac:dyDescent="0.25"/>
    <row r="1422" ht="270" customHeight="1" x14ac:dyDescent="0.25"/>
    <row r="1423" ht="270" customHeight="1" x14ac:dyDescent="0.25"/>
    <row r="1424" ht="270" customHeight="1" x14ac:dyDescent="0.25"/>
    <row r="1425" ht="270" customHeight="1" x14ac:dyDescent="0.25"/>
    <row r="1426" ht="270" customHeight="1" x14ac:dyDescent="0.25"/>
    <row r="1427" ht="270" customHeight="1" x14ac:dyDescent="0.25"/>
    <row r="1428" ht="270" customHeight="1" x14ac:dyDescent="0.25"/>
    <row r="1429" ht="270" customHeight="1" x14ac:dyDescent="0.25"/>
    <row r="1430" ht="270" customHeight="1" x14ac:dyDescent="0.25"/>
    <row r="1431" ht="270" customHeight="1" x14ac:dyDescent="0.25"/>
    <row r="1432" ht="270" customHeight="1" x14ac:dyDescent="0.25"/>
    <row r="1433" ht="270" customHeight="1" x14ac:dyDescent="0.25"/>
    <row r="1434" ht="270" customHeight="1" x14ac:dyDescent="0.25"/>
    <row r="1435" ht="270" customHeight="1" x14ac:dyDescent="0.25"/>
    <row r="1436" ht="270" customHeight="1" x14ac:dyDescent="0.25"/>
    <row r="1437" ht="270" customHeight="1" x14ac:dyDescent="0.25"/>
    <row r="1438" ht="270" customHeight="1" x14ac:dyDescent="0.25"/>
    <row r="1439" ht="270" customHeight="1" x14ac:dyDescent="0.25"/>
    <row r="1440" ht="270" customHeight="1" x14ac:dyDescent="0.25"/>
    <row r="1441" ht="270" customHeight="1" x14ac:dyDescent="0.25"/>
    <row r="1442" ht="270" customHeight="1" x14ac:dyDescent="0.25"/>
    <row r="1443" ht="270" customHeight="1" x14ac:dyDescent="0.25"/>
    <row r="1444" ht="270" customHeight="1" x14ac:dyDescent="0.25"/>
    <row r="1445" ht="270" customHeight="1" x14ac:dyDescent="0.25"/>
    <row r="1446" ht="270" customHeight="1" x14ac:dyDescent="0.25"/>
    <row r="1447" ht="270" customHeight="1" x14ac:dyDescent="0.25"/>
    <row r="1448" ht="270" customHeight="1" x14ac:dyDescent="0.25"/>
    <row r="1449" ht="270" customHeight="1" x14ac:dyDescent="0.25"/>
    <row r="1450" ht="270" customHeight="1" x14ac:dyDescent="0.25"/>
    <row r="1451" ht="270" customHeight="1" x14ac:dyDescent="0.25"/>
    <row r="1452" ht="270" customHeight="1" x14ac:dyDescent="0.25"/>
    <row r="1453" ht="270" customHeight="1" x14ac:dyDescent="0.25"/>
    <row r="1454" ht="270" customHeight="1" x14ac:dyDescent="0.25"/>
    <row r="1455" ht="270" customHeight="1" x14ac:dyDescent="0.25"/>
    <row r="1456" ht="270" customHeight="1" x14ac:dyDescent="0.25"/>
    <row r="1457" ht="270" customHeight="1" x14ac:dyDescent="0.25"/>
    <row r="1458" ht="270" customHeight="1" x14ac:dyDescent="0.25"/>
    <row r="1459" ht="270" customHeight="1" x14ac:dyDescent="0.25"/>
    <row r="1460" ht="270" customHeight="1" x14ac:dyDescent="0.25"/>
    <row r="1461" ht="270" customHeight="1" x14ac:dyDescent="0.25"/>
    <row r="1462" ht="270" customHeight="1" x14ac:dyDescent="0.25"/>
    <row r="1463" ht="270" customHeight="1" x14ac:dyDescent="0.25"/>
    <row r="1464" ht="270" customHeight="1" x14ac:dyDescent="0.25"/>
    <row r="1465" ht="270" customHeight="1" x14ac:dyDescent="0.25"/>
    <row r="1466" ht="270" customHeight="1" x14ac:dyDescent="0.25"/>
    <row r="1467" ht="270" customHeight="1" x14ac:dyDescent="0.25"/>
    <row r="1468" ht="270" customHeight="1" x14ac:dyDescent="0.25"/>
    <row r="1469" ht="270" customHeight="1" x14ac:dyDescent="0.25"/>
    <row r="1470" ht="270" customHeight="1" x14ac:dyDescent="0.25"/>
    <row r="1471" ht="270" customHeight="1" x14ac:dyDescent="0.25"/>
    <row r="1472" ht="270" customHeight="1" x14ac:dyDescent="0.25"/>
    <row r="1473" ht="270" customHeight="1" x14ac:dyDescent="0.25"/>
    <row r="1474" ht="270" customHeight="1" x14ac:dyDescent="0.25"/>
    <row r="1475" ht="270" customHeight="1" x14ac:dyDescent="0.25"/>
    <row r="1476" ht="270" customHeight="1" x14ac:dyDescent="0.25"/>
    <row r="1477" ht="270" customHeight="1" x14ac:dyDescent="0.25"/>
    <row r="1478" ht="270" customHeight="1" x14ac:dyDescent="0.25"/>
    <row r="1479" ht="270" customHeight="1" x14ac:dyDescent="0.25"/>
    <row r="1480" ht="270" customHeight="1" x14ac:dyDescent="0.25"/>
    <row r="1481" ht="270" customHeight="1" x14ac:dyDescent="0.25"/>
    <row r="1482" ht="270" customHeight="1" x14ac:dyDescent="0.25"/>
    <row r="1483" ht="270" customHeight="1" x14ac:dyDescent="0.25"/>
    <row r="1484" ht="270" customHeight="1" x14ac:dyDescent="0.25"/>
    <row r="1485" ht="270" customHeight="1" x14ac:dyDescent="0.25"/>
    <row r="1486" ht="270" customHeight="1" x14ac:dyDescent="0.25"/>
    <row r="1487" ht="270" customHeight="1" x14ac:dyDescent="0.25"/>
    <row r="1488" ht="270" customHeight="1" x14ac:dyDescent="0.25"/>
    <row r="1489" ht="270" customHeight="1" x14ac:dyDescent="0.25"/>
    <row r="1490" ht="270" customHeight="1" x14ac:dyDescent="0.25"/>
    <row r="1491" ht="270" customHeight="1" x14ac:dyDescent="0.25"/>
    <row r="1492" ht="270" customHeight="1" x14ac:dyDescent="0.25"/>
    <row r="1493" ht="270" customHeight="1" x14ac:dyDescent="0.25"/>
    <row r="1494" ht="270" customHeight="1" x14ac:dyDescent="0.25"/>
    <row r="1495" ht="270" customHeight="1" x14ac:dyDescent="0.25"/>
    <row r="1496" ht="270" customHeight="1" x14ac:dyDescent="0.25"/>
    <row r="1497" ht="270" customHeight="1" x14ac:dyDescent="0.25"/>
    <row r="1498" ht="270" customHeight="1" x14ac:dyDescent="0.25"/>
    <row r="1499" ht="270" customHeight="1" x14ac:dyDescent="0.25"/>
    <row r="1500" ht="270" customHeight="1" x14ac:dyDescent="0.25"/>
    <row r="1501" ht="270" customHeight="1" x14ac:dyDescent="0.25"/>
    <row r="1502" ht="270" customHeight="1" x14ac:dyDescent="0.25"/>
    <row r="1503" ht="270" customHeight="1" x14ac:dyDescent="0.25"/>
    <row r="1504" ht="270" customHeight="1" x14ac:dyDescent="0.25"/>
    <row r="1505" ht="270" customHeight="1" x14ac:dyDescent="0.25"/>
    <row r="1506" ht="270" customHeight="1" x14ac:dyDescent="0.25"/>
    <row r="1507" ht="270" customHeight="1" x14ac:dyDescent="0.25"/>
    <row r="1508" ht="270" customHeight="1" x14ac:dyDescent="0.25"/>
    <row r="1509" ht="270" customHeight="1" x14ac:dyDescent="0.25"/>
    <row r="1510" ht="270" customHeight="1" x14ac:dyDescent="0.25"/>
    <row r="1511" ht="270" customHeight="1" x14ac:dyDescent="0.25"/>
    <row r="1512" ht="270" customHeight="1" x14ac:dyDescent="0.25"/>
    <row r="1513" ht="270" customHeight="1" x14ac:dyDescent="0.25"/>
    <row r="1514" ht="270" customHeight="1" x14ac:dyDescent="0.25"/>
    <row r="1515" ht="270" customHeight="1" x14ac:dyDescent="0.25"/>
    <row r="1516" ht="270" customHeight="1" x14ac:dyDescent="0.25"/>
    <row r="1517" ht="270" customHeight="1" x14ac:dyDescent="0.25"/>
    <row r="1518" ht="270" customHeight="1" x14ac:dyDescent="0.25"/>
    <row r="1519" ht="270" customHeight="1" x14ac:dyDescent="0.25"/>
    <row r="1520" ht="270" customHeight="1" x14ac:dyDescent="0.25"/>
    <row r="1521" ht="270" customHeight="1" x14ac:dyDescent="0.25"/>
    <row r="1522" ht="270" customHeight="1" x14ac:dyDescent="0.25"/>
    <row r="1523" ht="270" customHeight="1" x14ac:dyDescent="0.25"/>
    <row r="1524" ht="270" customHeight="1" x14ac:dyDescent="0.25"/>
    <row r="1525" ht="270" customHeight="1" x14ac:dyDescent="0.25"/>
    <row r="1526" ht="270" customHeight="1" x14ac:dyDescent="0.25"/>
    <row r="1527" ht="270" customHeight="1" x14ac:dyDescent="0.25"/>
    <row r="1528" ht="270" customHeight="1" x14ac:dyDescent="0.25"/>
    <row r="1529" ht="270" customHeight="1" x14ac:dyDescent="0.25"/>
    <row r="1530" ht="270" customHeight="1" x14ac:dyDescent="0.25"/>
    <row r="1531" ht="270" customHeight="1" x14ac:dyDescent="0.25"/>
    <row r="1532" ht="270" customHeight="1" x14ac:dyDescent="0.25"/>
    <row r="1533" ht="270" customHeight="1" x14ac:dyDescent="0.25"/>
    <row r="1534" ht="270" customHeight="1" x14ac:dyDescent="0.25"/>
    <row r="1535" ht="270" customHeight="1" x14ac:dyDescent="0.25"/>
    <row r="1536" ht="270" customHeight="1" x14ac:dyDescent="0.25"/>
    <row r="1537" ht="270" customHeight="1" x14ac:dyDescent="0.25"/>
    <row r="1538" ht="270" customHeight="1" x14ac:dyDescent="0.25"/>
    <row r="1539" ht="270" customHeight="1" x14ac:dyDescent="0.25"/>
    <row r="1540" ht="270" customHeight="1" x14ac:dyDescent="0.25"/>
    <row r="1541" ht="270" customHeight="1" x14ac:dyDescent="0.25"/>
    <row r="1542" ht="270" customHeight="1" x14ac:dyDescent="0.25"/>
    <row r="1543" ht="270" customHeight="1" x14ac:dyDescent="0.25"/>
    <row r="1544" ht="270" customHeight="1" x14ac:dyDescent="0.25"/>
    <row r="1545" ht="270" customHeight="1" x14ac:dyDescent="0.25"/>
    <row r="1546" ht="270" customHeight="1" x14ac:dyDescent="0.25"/>
    <row r="1547" ht="270" customHeight="1" x14ac:dyDescent="0.25"/>
    <row r="1548" ht="270" customHeight="1" x14ac:dyDescent="0.25"/>
    <row r="1549" ht="270" customHeight="1" x14ac:dyDescent="0.25"/>
    <row r="1550" ht="270" customHeight="1" x14ac:dyDescent="0.25"/>
    <row r="1551" ht="270" customHeight="1" x14ac:dyDescent="0.25"/>
    <row r="1552" ht="270" customHeight="1" x14ac:dyDescent="0.25"/>
    <row r="1553" ht="270" customHeight="1" x14ac:dyDescent="0.25"/>
    <row r="1554" ht="270" customHeight="1" x14ac:dyDescent="0.25"/>
    <row r="1555" ht="270" customHeight="1" x14ac:dyDescent="0.25"/>
    <row r="1556" ht="270" customHeight="1" x14ac:dyDescent="0.25"/>
    <row r="1557" ht="270" customHeight="1" x14ac:dyDescent="0.25"/>
    <row r="1558" ht="270" customHeight="1" x14ac:dyDescent="0.25"/>
    <row r="1559" ht="270" customHeight="1" x14ac:dyDescent="0.25"/>
    <row r="1560" ht="270" customHeight="1" x14ac:dyDescent="0.25"/>
    <row r="1561" ht="270" customHeight="1" x14ac:dyDescent="0.25"/>
    <row r="1562" ht="270" customHeight="1" x14ac:dyDescent="0.25"/>
    <row r="1563" ht="270" customHeight="1" x14ac:dyDescent="0.25"/>
    <row r="1564" ht="270" customHeight="1" x14ac:dyDescent="0.25"/>
    <row r="1565" ht="270" customHeight="1" x14ac:dyDescent="0.25"/>
    <row r="1566" ht="270" customHeight="1" x14ac:dyDescent="0.25"/>
    <row r="1567" ht="270" customHeight="1" x14ac:dyDescent="0.25"/>
    <row r="1568" ht="270" customHeight="1" x14ac:dyDescent="0.25"/>
    <row r="1569" ht="270" customHeight="1" x14ac:dyDescent="0.25"/>
    <row r="1570" ht="270" customHeight="1" x14ac:dyDescent="0.25"/>
    <row r="1571" ht="270" customHeight="1" x14ac:dyDescent="0.25"/>
    <row r="1572" ht="270" customHeight="1" x14ac:dyDescent="0.25"/>
    <row r="1573" ht="270" customHeight="1" x14ac:dyDescent="0.25"/>
    <row r="1574" ht="270" customHeight="1" x14ac:dyDescent="0.25"/>
    <row r="1575" ht="270" customHeight="1" x14ac:dyDescent="0.25"/>
    <row r="1576" ht="270" customHeight="1" x14ac:dyDescent="0.25"/>
    <row r="1577" ht="270" customHeight="1" x14ac:dyDescent="0.25"/>
    <row r="1578" ht="270" customHeight="1" x14ac:dyDescent="0.25"/>
    <row r="1579" ht="270" customHeight="1" x14ac:dyDescent="0.25"/>
    <row r="1580" ht="270" customHeight="1" x14ac:dyDescent="0.25"/>
    <row r="1581" ht="270" customHeight="1" x14ac:dyDescent="0.25"/>
    <row r="1582" ht="270" customHeight="1" x14ac:dyDescent="0.25"/>
    <row r="1583" ht="270" customHeight="1" x14ac:dyDescent="0.25"/>
    <row r="1584" ht="270" customHeight="1" x14ac:dyDescent="0.25"/>
    <row r="1585" ht="270" customHeight="1" x14ac:dyDescent="0.25"/>
    <row r="1586" ht="270" customHeight="1" x14ac:dyDescent="0.25"/>
    <row r="1587" ht="270" customHeight="1" x14ac:dyDescent="0.25"/>
    <row r="1588" ht="270" customHeight="1" x14ac:dyDescent="0.25"/>
    <row r="1589" ht="270" customHeight="1" x14ac:dyDescent="0.25"/>
    <row r="1590" ht="270" customHeight="1" x14ac:dyDescent="0.25"/>
    <row r="1591" ht="270" customHeight="1" x14ac:dyDescent="0.25"/>
    <row r="1592" ht="270" customHeight="1" x14ac:dyDescent="0.25"/>
    <row r="1593" ht="270" customHeight="1" x14ac:dyDescent="0.25"/>
    <row r="1594" ht="270" customHeight="1" x14ac:dyDescent="0.25"/>
    <row r="1595" ht="270" customHeight="1" x14ac:dyDescent="0.25"/>
    <row r="1596" ht="270" customHeight="1" x14ac:dyDescent="0.25"/>
    <row r="1597" ht="270" customHeight="1" x14ac:dyDescent="0.25"/>
    <row r="1598" ht="270" customHeight="1" x14ac:dyDescent="0.25"/>
    <row r="1599" ht="270" customHeight="1" x14ac:dyDescent="0.25"/>
    <row r="1600" ht="270" customHeight="1" x14ac:dyDescent="0.25"/>
    <row r="1601" ht="270" customHeight="1" x14ac:dyDescent="0.25"/>
    <row r="1602" ht="270" customHeight="1" x14ac:dyDescent="0.25"/>
    <row r="1603" ht="270" customHeight="1" x14ac:dyDescent="0.25"/>
    <row r="1604" ht="270" customHeight="1" x14ac:dyDescent="0.25"/>
    <row r="1605" ht="270" customHeight="1" x14ac:dyDescent="0.25"/>
    <row r="1606" ht="270" customHeight="1" x14ac:dyDescent="0.25"/>
    <row r="1607" ht="270" customHeight="1" x14ac:dyDescent="0.25"/>
    <row r="1608" ht="270" customHeight="1" x14ac:dyDescent="0.25"/>
    <row r="1609" ht="270" customHeight="1" x14ac:dyDescent="0.25"/>
    <row r="1610" ht="270" customHeight="1" x14ac:dyDescent="0.25"/>
    <row r="1611" ht="270" customHeight="1" x14ac:dyDescent="0.25"/>
    <row r="1612" ht="270" customHeight="1" x14ac:dyDescent="0.25"/>
    <row r="1613" ht="270" customHeight="1" x14ac:dyDescent="0.25"/>
    <row r="1614" ht="270" customHeight="1" x14ac:dyDescent="0.25"/>
    <row r="1615" ht="270" customHeight="1" x14ac:dyDescent="0.25"/>
    <row r="1616" ht="270" customHeight="1" x14ac:dyDescent="0.25"/>
    <row r="1617" ht="270" customHeight="1" x14ac:dyDescent="0.25"/>
    <row r="1618" ht="270" customHeight="1" x14ac:dyDescent="0.25"/>
    <row r="1619" ht="270" customHeight="1" x14ac:dyDescent="0.25"/>
    <row r="1620" ht="270" customHeight="1" x14ac:dyDescent="0.25"/>
    <row r="1621" ht="270" customHeight="1" x14ac:dyDescent="0.25"/>
    <row r="1622" ht="270" customHeight="1" x14ac:dyDescent="0.25"/>
    <row r="1623" ht="270" customHeight="1" x14ac:dyDescent="0.25"/>
    <row r="1624" ht="270" customHeight="1" x14ac:dyDescent="0.25"/>
    <row r="1625" ht="270" customHeight="1" x14ac:dyDescent="0.25"/>
    <row r="1626" ht="270" customHeight="1" x14ac:dyDescent="0.25"/>
    <row r="1627" ht="270" customHeight="1" x14ac:dyDescent="0.25"/>
    <row r="1628" ht="270" customHeight="1" x14ac:dyDescent="0.25"/>
    <row r="1629" ht="270" customHeight="1" x14ac:dyDescent="0.25"/>
    <row r="1630" ht="270" customHeight="1" x14ac:dyDescent="0.25"/>
    <row r="1631" ht="270" customHeight="1" x14ac:dyDescent="0.25"/>
    <row r="1632" ht="270" customHeight="1" x14ac:dyDescent="0.25"/>
    <row r="1633" ht="270" customHeight="1" x14ac:dyDescent="0.25"/>
    <row r="1634" ht="270" customHeight="1" x14ac:dyDescent="0.25"/>
    <row r="1635" ht="270" customHeight="1" x14ac:dyDescent="0.25"/>
    <row r="1636" ht="270" customHeight="1" x14ac:dyDescent="0.25"/>
    <row r="1637" ht="270" customHeight="1" x14ac:dyDescent="0.25"/>
    <row r="1638" ht="270" customHeight="1" x14ac:dyDescent="0.25"/>
    <row r="1639" ht="270" customHeight="1" x14ac:dyDescent="0.25"/>
    <row r="1640" ht="270" customHeight="1" x14ac:dyDescent="0.25"/>
    <row r="1641" ht="270" customHeight="1" x14ac:dyDescent="0.25"/>
    <row r="1642" ht="270" customHeight="1" x14ac:dyDescent="0.25"/>
    <row r="1643" ht="270" customHeight="1" x14ac:dyDescent="0.25"/>
    <row r="1644" ht="270" customHeight="1" x14ac:dyDescent="0.25"/>
    <row r="1645" ht="270" customHeight="1" x14ac:dyDescent="0.25"/>
    <row r="1646" ht="270" customHeight="1" x14ac:dyDescent="0.25"/>
    <row r="1647" ht="270" customHeight="1" x14ac:dyDescent="0.25"/>
    <row r="1648" ht="270" customHeight="1" x14ac:dyDescent="0.25"/>
    <row r="1649" ht="270" customHeight="1" x14ac:dyDescent="0.25"/>
    <row r="1650" ht="270" customHeight="1" x14ac:dyDescent="0.25"/>
    <row r="1651" ht="270" customHeight="1" x14ac:dyDescent="0.25"/>
    <row r="1652" ht="270" customHeight="1" x14ac:dyDescent="0.25"/>
    <row r="1653" ht="270" customHeight="1" x14ac:dyDescent="0.25"/>
    <row r="1654" ht="270" customHeight="1" x14ac:dyDescent="0.25"/>
    <row r="1655" ht="270" customHeight="1" x14ac:dyDescent="0.25"/>
    <row r="1656" ht="270" customHeight="1" x14ac:dyDescent="0.25"/>
    <row r="1657" ht="270" customHeight="1" x14ac:dyDescent="0.25"/>
    <row r="1658" ht="270" customHeight="1" x14ac:dyDescent="0.25"/>
    <row r="1659" ht="270" customHeight="1" x14ac:dyDescent="0.25"/>
    <row r="1660" ht="270" customHeight="1" x14ac:dyDescent="0.25"/>
    <row r="1661" ht="270" customHeight="1" x14ac:dyDescent="0.25"/>
    <row r="1662" ht="270" customHeight="1" x14ac:dyDescent="0.25"/>
    <row r="1663" ht="270" customHeight="1" x14ac:dyDescent="0.25"/>
    <row r="1664" ht="270" customHeight="1" x14ac:dyDescent="0.25"/>
    <row r="1665" ht="270" customHeight="1" x14ac:dyDescent="0.25"/>
    <row r="1666" ht="270" customHeight="1" x14ac:dyDescent="0.25"/>
    <row r="1667" ht="270" customHeight="1" x14ac:dyDescent="0.25"/>
    <row r="1668" ht="270" customHeight="1" x14ac:dyDescent="0.25"/>
    <row r="1669" ht="270" customHeight="1" x14ac:dyDescent="0.25"/>
    <row r="1670" ht="270" customHeight="1" x14ac:dyDescent="0.25"/>
    <row r="1671" ht="270" customHeight="1" x14ac:dyDescent="0.25"/>
    <row r="1672" ht="270" customHeight="1" x14ac:dyDescent="0.25"/>
    <row r="1673" ht="270" customHeight="1" x14ac:dyDescent="0.25"/>
    <row r="1674" ht="270" customHeight="1" x14ac:dyDescent="0.25"/>
    <row r="1675" ht="270" customHeight="1" x14ac:dyDescent="0.25"/>
    <row r="1676" ht="270" customHeight="1" x14ac:dyDescent="0.25"/>
    <row r="1677" ht="270" customHeight="1" x14ac:dyDescent="0.25"/>
    <row r="1678" ht="270" customHeight="1" x14ac:dyDescent="0.25"/>
    <row r="1679" ht="270" customHeight="1" x14ac:dyDescent="0.25"/>
    <row r="1680" ht="270" customHeight="1" x14ac:dyDescent="0.25"/>
    <row r="1681" ht="270" customHeight="1" x14ac:dyDescent="0.25"/>
    <row r="1682" ht="270" customHeight="1" x14ac:dyDescent="0.25"/>
    <row r="1683" ht="270" customHeight="1" x14ac:dyDescent="0.25"/>
    <row r="1684" ht="270" customHeight="1" x14ac:dyDescent="0.25"/>
    <row r="1685" ht="270" customHeight="1" x14ac:dyDescent="0.25"/>
    <row r="1686" ht="270" customHeight="1" x14ac:dyDescent="0.25"/>
    <row r="1687" ht="270" customHeight="1" x14ac:dyDescent="0.25"/>
    <row r="1688" ht="270" customHeight="1" x14ac:dyDescent="0.25"/>
    <row r="1689" ht="270" customHeight="1" x14ac:dyDescent="0.25"/>
    <row r="1690" ht="270" customHeight="1" x14ac:dyDescent="0.25"/>
    <row r="1691" ht="270" customHeight="1" x14ac:dyDescent="0.25"/>
    <row r="1692" ht="270" customHeight="1" x14ac:dyDescent="0.25"/>
    <row r="1693" ht="270" customHeight="1" x14ac:dyDescent="0.25"/>
    <row r="1694" ht="270" customHeight="1" x14ac:dyDescent="0.25"/>
    <row r="1695" ht="270" customHeight="1" x14ac:dyDescent="0.25"/>
    <row r="1696" ht="270" customHeight="1" x14ac:dyDescent="0.25"/>
    <row r="1697" ht="270" customHeight="1" x14ac:dyDescent="0.25"/>
    <row r="1698" ht="270" customHeight="1" x14ac:dyDescent="0.25"/>
    <row r="1699" ht="270" customHeight="1" x14ac:dyDescent="0.25"/>
    <row r="1700" ht="270" customHeight="1" x14ac:dyDescent="0.25"/>
    <row r="1701" ht="270" customHeight="1" x14ac:dyDescent="0.25"/>
    <row r="1702" ht="270" customHeight="1" x14ac:dyDescent="0.25"/>
    <row r="1703" ht="270" customHeight="1" x14ac:dyDescent="0.25"/>
    <row r="1704" ht="270" customHeight="1" x14ac:dyDescent="0.25"/>
    <row r="1705" ht="270" customHeight="1" x14ac:dyDescent="0.25"/>
    <row r="1706" ht="270" customHeight="1" x14ac:dyDescent="0.25"/>
    <row r="1707" ht="270" customHeight="1" x14ac:dyDescent="0.25"/>
    <row r="1708" ht="270" customHeight="1" x14ac:dyDescent="0.25"/>
    <row r="1709" ht="270" customHeight="1" x14ac:dyDescent="0.25"/>
    <row r="1710" ht="270" customHeight="1" x14ac:dyDescent="0.25"/>
    <row r="1711" ht="270" customHeight="1" x14ac:dyDescent="0.25"/>
    <row r="1712" ht="270" customHeight="1" x14ac:dyDescent="0.25"/>
    <row r="1713" ht="270" customHeight="1" x14ac:dyDescent="0.25"/>
    <row r="1714" ht="270" customHeight="1" x14ac:dyDescent="0.25"/>
    <row r="1715" ht="270" customHeight="1" x14ac:dyDescent="0.25"/>
    <row r="1716" ht="270" customHeight="1" x14ac:dyDescent="0.25"/>
    <row r="1717" ht="270" customHeight="1" x14ac:dyDescent="0.25"/>
    <row r="1718" ht="270" customHeight="1" x14ac:dyDescent="0.25"/>
    <row r="1719" ht="270" customHeight="1" x14ac:dyDescent="0.25"/>
    <row r="1720" ht="270" customHeight="1" x14ac:dyDescent="0.25"/>
    <row r="1721" ht="270" customHeight="1" x14ac:dyDescent="0.25"/>
    <row r="1722" ht="270" customHeight="1" x14ac:dyDescent="0.25"/>
    <row r="1723" ht="270" customHeight="1" x14ac:dyDescent="0.25"/>
    <row r="1724" ht="270" customHeight="1" x14ac:dyDescent="0.25"/>
    <row r="1725" ht="270" customHeight="1" x14ac:dyDescent="0.25"/>
    <row r="1726" ht="270" customHeight="1" x14ac:dyDescent="0.25"/>
    <row r="1727" ht="270" customHeight="1" x14ac:dyDescent="0.25"/>
    <row r="1728" ht="270" customHeight="1" x14ac:dyDescent="0.25"/>
    <row r="1729" ht="270" customHeight="1" x14ac:dyDescent="0.25"/>
    <row r="1730" ht="270" customHeight="1" x14ac:dyDescent="0.25"/>
    <row r="1731" ht="270" customHeight="1" x14ac:dyDescent="0.25"/>
    <row r="1732" ht="270" customHeight="1" x14ac:dyDescent="0.25"/>
    <row r="1733" ht="270" customHeight="1" x14ac:dyDescent="0.25"/>
    <row r="1734" ht="270" customHeight="1" x14ac:dyDescent="0.25"/>
    <row r="1735" ht="270" customHeight="1" x14ac:dyDescent="0.25"/>
    <row r="1736" ht="270" customHeight="1" x14ac:dyDescent="0.25"/>
    <row r="1737" ht="270" customHeight="1" x14ac:dyDescent="0.25"/>
    <row r="1738" ht="270" customHeight="1" x14ac:dyDescent="0.25"/>
    <row r="1739" ht="270" customHeight="1" x14ac:dyDescent="0.25"/>
    <row r="1740" ht="270" customHeight="1" x14ac:dyDescent="0.25"/>
    <row r="1741" ht="270" customHeight="1" x14ac:dyDescent="0.25"/>
    <row r="1742" ht="270" customHeight="1" x14ac:dyDescent="0.25"/>
    <row r="1743" ht="270" customHeight="1" x14ac:dyDescent="0.25"/>
    <row r="1744" ht="270" customHeight="1" x14ac:dyDescent="0.25"/>
    <row r="1745" ht="270" customHeight="1" x14ac:dyDescent="0.25"/>
    <row r="1746" ht="270" customHeight="1" x14ac:dyDescent="0.25"/>
    <row r="1747" ht="270" customHeight="1" x14ac:dyDescent="0.25"/>
    <row r="1748" ht="270" customHeight="1" x14ac:dyDescent="0.25"/>
    <row r="1749" ht="270" customHeight="1" x14ac:dyDescent="0.25"/>
    <row r="1750" ht="270" customHeight="1" x14ac:dyDescent="0.25"/>
    <row r="1751" ht="270" customHeight="1" x14ac:dyDescent="0.25"/>
    <row r="1752" ht="270" customHeight="1" x14ac:dyDescent="0.25"/>
    <row r="1753" ht="270" customHeight="1" x14ac:dyDescent="0.25"/>
    <row r="1754" ht="270" customHeight="1" x14ac:dyDescent="0.25"/>
    <row r="1755" ht="270" customHeight="1" x14ac:dyDescent="0.25"/>
    <row r="1756" ht="270" customHeight="1" x14ac:dyDescent="0.25"/>
    <row r="1757" ht="270" customHeight="1" x14ac:dyDescent="0.25"/>
    <row r="1758" ht="270" customHeight="1" x14ac:dyDescent="0.25"/>
    <row r="1759" ht="270" customHeight="1" x14ac:dyDescent="0.25"/>
    <row r="1760" ht="270" customHeight="1" x14ac:dyDescent="0.25"/>
    <row r="1761" ht="270" customHeight="1" x14ac:dyDescent="0.25"/>
    <row r="1762" ht="270" customHeight="1" x14ac:dyDescent="0.25"/>
    <row r="1763" ht="270" customHeight="1" x14ac:dyDescent="0.25"/>
    <row r="1764" ht="270" customHeight="1" x14ac:dyDescent="0.25"/>
    <row r="1765" ht="270" customHeight="1" x14ac:dyDescent="0.25"/>
    <row r="1766" ht="270" customHeight="1" x14ac:dyDescent="0.25"/>
    <row r="1767" ht="270" customHeight="1" x14ac:dyDescent="0.25"/>
    <row r="1768" ht="270" customHeight="1" x14ac:dyDescent="0.25"/>
    <row r="1769" ht="270" customHeight="1" x14ac:dyDescent="0.25"/>
    <row r="1770" ht="270" customHeight="1" x14ac:dyDescent="0.25"/>
    <row r="1771" ht="270" customHeight="1" x14ac:dyDescent="0.25"/>
    <row r="1772" ht="270" customHeight="1" x14ac:dyDescent="0.25"/>
    <row r="1773" ht="270" customHeight="1" x14ac:dyDescent="0.25"/>
    <row r="1774" ht="270" customHeight="1" x14ac:dyDescent="0.25"/>
    <row r="1775" ht="270" customHeight="1" x14ac:dyDescent="0.25"/>
    <row r="1776" ht="270" customHeight="1" x14ac:dyDescent="0.25"/>
    <row r="1777" ht="270" customHeight="1" x14ac:dyDescent="0.25"/>
    <row r="1778" ht="270" customHeight="1" x14ac:dyDescent="0.25"/>
    <row r="1779" ht="270" customHeight="1" x14ac:dyDescent="0.25"/>
    <row r="1780" ht="270" customHeight="1" x14ac:dyDescent="0.25"/>
    <row r="1781" ht="270" customHeight="1" x14ac:dyDescent="0.25"/>
    <row r="1782" ht="270" customHeight="1" x14ac:dyDescent="0.25"/>
    <row r="1783" ht="270" customHeight="1" x14ac:dyDescent="0.25"/>
    <row r="1784" ht="270" customHeight="1" x14ac:dyDescent="0.25"/>
    <row r="1785" ht="270" customHeight="1" x14ac:dyDescent="0.25"/>
    <row r="1786" ht="270" customHeight="1" x14ac:dyDescent="0.25"/>
    <row r="1787" ht="270" customHeight="1" x14ac:dyDescent="0.25"/>
    <row r="1788" ht="270" customHeight="1" x14ac:dyDescent="0.25"/>
    <row r="1789" ht="270" customHeight="1" x14ac:dyDescent="0.25"/>
    <row r="1790" ht="270" customHeight="1" x14ac:dyDescent="0.25"/>
    <row r="1791" ht="270" customHeight="1" x14ac:dyDescent="0.25"/>
    <row r="1792" ht="270" customHeight="1" x14ac:dyDescent="0.25"/>
    <row r="1793" ht="270" customHeight="1" x14ac:dyDescent="0.25"/>
    <row r="1794" ht="270" customHeight="1" x14ac:dyDescent="0.25"/>
    <row r="1795" ht="270" customHeight="1" x14ac:dyDescent="0.25"/>
    <row r="1796" ht="270" customHeight="1" x14ac:dyDescent="0.25"/>
    <row r="1797" ht="270" customHeight="1" x14ac:dyDescent="0.25"/>
    <row r="1798" ht="270" customHeight="1" x14ac:dyDescent="0.25"/>
    <row r="1799" ht="270" customHeight="1" x14ac:dyDescent="0.25"/>
    <row r="1800" ht="270" customHeight="1" x14ac:dyDescent="0.25"/>
    <row r="1801" ht="270" customHeight="1" x14ac:dyDescent="0.25"/>
    <row r="1802" ht="270" customHeight="1" x14ac:dyDescent="0.25"/>
    <row r="1803" ht="270" customHeight="1" x14ac:dyDescent="0.25"/>
    <row r="1804" ht="270" customHeight="1" x14ac:dyDescent="0.25"/>
    <row r="1805" ht="270" customHeight="1" x14ac:dyDescent="0.25"/>
    <row r="1806" ht="270" customHeight="1" x14ac:dyDescent="0.25"/>
    <row r="1807" ht="270" customHeight="1" x14ac:dyDescent="0.25"/>
    <row r="1808" ht="270" customHeight="1" x14ac:dyDescent="0.25"/>
    <row r="1809" ht="270" customHeight="1" x14ac:dyDescent="0.25"/>
    <row r="1810" ht="270" customHeight="1" x14ac:dyDescent="0.25"/>
    <row r="1811" ht="270" customHeight="1" x14ac:dyDescent="0.25"/>
    <row r="1812" ht="270" customHeight="1" x14ac:dyDescent="0.25"/>
    <row r="1813" ht="270" customHeight="1" x14ac:dyDescent="0.25"/>
    <row r="1814" ht="270" customHeight="1" x14ac:dyDescent="0.25"/>
    <row r="1815" ht="270" customHeight="1" x14ac:dyDescent="0.25"/>
    <row r="1816" ht="270" customHeight="1" x14ac:dyDescent="0.25"/>
    <row r="1817" ht="270" customHeight="1" x14ac:dyDescent="0.25"/>
    <row r="1818" ht="270" customHeight="1" x14ac:dyDescent="0.25"/>
    <row r="1819" ht="270" customHeight="1" x14ac:dyDescent="0.25"/>
    <row r="1820" ht="270" customHeight="1" x14ac:dyDescent="0.25"/>
    <row r="1821" ht="270" customHeight="1" x14ac:dyDescent="0.25"/>
    <row r="1822" ht="270" customHeight="1" x14ac:dyDescent="0.25"/>
    <row r="1823" ht="270" customHeight="1" x14ac:dyDescent="0.25"/>
    <row r="1824" ht="270" customHeight="1" x14ac:dyDescent="0.25"/>
    <row r="1825" ht="270" customHeight="1" x14ac:dyDescent="0.25"/>
    <row r="1826" ht="270" customHeight="1" x14ac:dyDescent="0.25"/>
    <row r="1827" ht="270" customHeight="1" x14ac:dyDescent="0.25"/>
    <row r="1828" ht="270" customHeight="1" x14ac:dyDescent="0.25"/>
    <row r="1829" ht="270" customHeight="1" x14ac:dyDescent="0.25"/>
    <row r="1830" ht="270" customHeight="1" x14ac:dyDescent="0.25"/>
    <row r="1831" ht="270" customHeight="1" x14ac:dyDescent="0.25"/>
    <row r="1832" ht="270" customHeight="1" x14ac:dyDescent="0.25"/>
    <row r="1833" ht="270" customHeight="1" x14ac:dyDescent="0.25"/>
    <row r="1834" ht="270" customHeight="1" x14ac:dyDescent="0.25"/>
    <row r="1835" ht="270" customHeight="1" x14ac:dyDescent="0.25"/>
    <row r="1836" ht="270" customHeight="1" x14ac:dyDescent="0.25"/>
    <row r="1837" ht="270" customHeight="1" x14ac:dyDescent="0.25"/>
    <row r="1838" ht="270" customHeight="1" x14ac:dyDescent="0.25"/>
    <row r="1839" ht="270" customHeight="1" x14ac:dyDescent="0.25"/>
    <row r="1840" ht="270" customHeight="1" x14ac:dyDescent="0.25"/>
    <row r="1841" ht="270" customHeight="1" x14ac:dyDescent="0.25"/>
    <row r="1842" ht="270" customHeight="1" x14ac:dyDescent="0.25"/>
    <row r="1843" ht="270" customHeight="1" x14ac:dyDescent="0.25"/>
    <row r="1844" ht="270" customHeight="1" x14ac:dyDescent="0.25"/>
    <row r="1845" ht="270" customHeight="1" x14ac:dyDescent="0.25"/>
    <row r="1846" ht="270" customHeight="1" x14ac:dyDescent="0.25"/>
    <row r="1847" ht="270" customHeight="1" x14ac:dyDescent="0.25"/>
    <row r="1848" ht="270" customHeight="1" x14ac:dyDescent="0.25"/>
    <row r="1849" ht="270" customHeight="1" x14ac:dyDescent="0.25"/>
    <row r="1850" ht="270" customHeight="1" x14ac:dyDescent="0.25"/>
    <row r="1851" ht="270" customHeight="1" x14ac:dyDescent="0.25"/>
    <row r="1852" ht="270" customHeight="1" x14ac:dyDescent="0.25"/>
    <row r="1853" ht="270" customHeight="1" x14ac:dyDescent="0.25"/>
    <row r="1854" ht="270" customHeight="1" x14ac:dyDescent="0.25"/>
    <row r="1855" ht="270" customHeight="1" x14ac:dyDescent="0.25"/>
    <row r="1856" ht="270" customHeight="1" x14ac:dyDescent="0.25"/>
    <row r="1857" ht="270" customHeight="1" x14ac:dyDescent="0.25"/>
    <row r="1858" ht="270" customHeight="1" x14ac:dyDescent="0.25"/>
    <row r="1859" ht="270" customHeight="1" x14ac:dyDescent="0.25"/>
    <row r="1860" ht="270" customHeight="1" x14ac:dyDescent="0.25"/>
    <row r="1861" ht="270" customHeight="1" x14ac:dyDescent="0.25"/>
    <row r="1862" ht="270" customHeight="1" x14ac:dyDescent="0.25"/>
    <row r="1863" ht="270" customHeight="1" x14ac:dyDescent="0.25"/>
    <row r="1864" ht="270" customHeight="1" x14ac:dyDescent="0.25"/>
    <row r="1865" ht="270" customHeight="1" x14ac:dyDescent="0.25"/>
    <row r="1866" ht="270" customHeight="1" x14ac:dyDescent="0.25"/>
    <row r="1867" ht="270" customHeight="1" x14ac:dyDescent="0.25"/>
    <row r="1868" ht="270" customHeight="1" x14ac:dyDescent="0.25"/>
    <row r="1869" ht="270" customHeight="1" x14ac:dyDescent="0.25"/>
    <row r="1870" ht="270" customHeight="1" x14ac:dyDescent="0.25"/>
    <row r="1871" ht="270" customHeight="1" x14ac:dyDescent="0.25"/>
    <row r="1872" ht="270" customHeight="1" x14ac:dyDescent="0.25"/>
    <row r="1873" ht="270" customHeight="1" x14ac:dyDescent="0.25"/>
    <row r="1874" ht="270" customHeight="1" x14ac:dyDescent="0.25"/>
    <row r="1875" ht="270" customHeight="1" x14ac:dyDescent="0.25"/>
    <row r="1876" ht="270" customHeight="1" x14ac:dyDescent="0.25"/>
    <row r="1877" ht="270" customHeight="1" x14ac:dyDescent="0.25"/>
    <row r="1878" ht="270" customHeight="1" x14ac:dyDescent="0.25"/>
    <row r="1879" ht="270" customHeight="1" x14ac:dyDescent="0.25"/>
    <row r="1880" ht="270" customHeight="1" x14ac:dyDescent="0.25"/>
    <row r="1881" ht="270" customHeight="1" x14ac:dyDescent="0.25"/>
    <row r="1882" ht="270" customHeight="1" x14ac:dyDescent="0.25"/>
    <row r="1883" ht="270" customHeight="1" x14ac:dyDescent="0.25"/>
    <row r="1884" ht="270" customHeight="1" x14ac:dyDescent="0.25"/>
    <row r="1885" ht="270" customHeight="1" x14ac:dyDescent="0.25"/>
    <row r="1886" ht="270" customHeight="1" x14ac:dyDescent="0.25"/>
    <row r="1887" ht="270" customHeight="1" x14ac:dyDescent="0.25"/>
    <row r="1888" ht="270" customHeight="1" x14ac:dyDescent="0.25"/>
    <row r="1889" ht="270" customHeight="1" x14ac:dyDescent="0.25"/>
    <row r="1890" ht="270" customHeight="1" x14ac:dyDescent="0.25"/>
    <row r="1891" ht="270" customHeight="1" x14ac:dyDescent="0.25"/>
    <row r="1892" ht="270" customHeight="1" x14ac:dyDescent="0.25"/>
    <row r="1893" ht="270" customHeight="1" x14ac:dyDescent="0.25"/>
    <row r="1894" ht="270" customHeight="1" x14ac:dyDescent="0.25"/>
    <row r="1895" ht="270" customHeight="1" x14ac:dyDescent="0.25"/>
    <row r="1896" ht="270" customHeight="1" x14ac:dyDescent="0.25"/>
    <row r="1897" ht="270" customHeight="1" x14ac:dyDescent="0.25"/>
    <row r="1898" ht="270" customHeight="1" x14ac:dyDescent="0.25"/>
    <row r="1899" ht="270" customHeight="1" x14ac:dyDescent="0.25"/>
    <row r="1900" ht="270" customHeight="1" x14ac:dyDescent="0.25"/>
    <row r="1901" ht="270" customHeight="1" x14ac:dyDescent="0.25"/>
    <row r="1902" ht="270" customHeight="1" x14ac:dyDescent="0.25"/>
    <row r="1903" ht="270" customHeight="1" x14ac:dyDescent="0.25"/>
    <row r="1904" ht="270" customHeight="1" x14ac:dyDescent="0.25"/>
    <row r="1905" ht="270" customHeight="1" x14ac:dyDescent="0.25"/>
    <row r="1906" ht="270" customHeight="1" x14ac:dyDescent="0.25"/>
    <row r="1907" ht="270" customHeight="1" x14ac:dyDescent="0.25"/>
    <row r="1908" ht="270" customHeight="1" x14ac:dyDescent="0.25"/>
    <row r="1909" ht="270" customHeight="1" x14ac:dyDescent="0.25"/>
    <row r="1910" ht="270" customHeight="1" x14ac:dyDescent="0.25"/>
    <row r="1911" ht="270" customHeight="1" x14ac:dyDescent="0.25"/>
    <row r="1912" ht="270" customHeight="1" x14ac:dyDescent="0.25"/>
    <row r="1913" ht="270" customHeight="1" x14ac:dyDescent="0.25"/>
    <row r="1914" ht="270" customHeight="1" x14ac:dyDescent="0.25"/>
    <row r="1915" ht="270" customHeight="1" x14ac:dyDescent="0.25"/>
    <row r="1916" ht="270" customHeight="1" x14ac:dyDescent="0.25"/>
    <row r="1917" ht="270" customHeight="1" x14ac:dyDescent="0.25"/>
    <row r="1918" ht="270" customHeight="1" x14ac:dyDescent="0.25"/>
    <row r="1919" ht="270" customHeight="1" x14ac:dyDescent="0.25"/>
    <row r="1920" ht="270" customHeight="1" x14ac:dyDescent="0.25"/>
    <row r="1921" ht="270" customHeight="1" x14ac:dyDescent="0.25"/>
    <row r="1922" ht="270" customHeight="1" x14ac:dyDescent="0.25"/>
    <row r="1923" ht="270" customHeight="1" x14ac:dyDescent="0.25"/>
    <row r="1924" ht="270" customHeight="1" x14ac:dyDescent="0.25"/>
    <row r="1925" ht="270" customHeight="1" x14ac:dyDescent="0.25"/>
    <row r="1926" ht="270" customHeight="1" x14ac:dyDescent="0.25"/>
    <row r="1927" ht="270" customHeight="1" x14ac:dyDescent="0.25"/>
    <row r="1928" ht="270" customHeight="1" x14ac:dyDescent="0.25"/>
    <row r="1929" ht="270" customHeight="1" x14ac:dyDescent="0.25"/>
    <row r="1930" ht="270" customHeight="1" x14ac:dyDescent="0.25"/>
    <row r="1931" ht="270" customHeight="1" x14ac:dyDescent="0.25"/>
    <row r="1932" ht="270" customHeight="1" x14ac:dyDescent="0.25"/>
    <row r="1933" ht="270" customHeight="1" x14ac:dyDescent="0.25"/>
    <row r="1934" ht="270" customHeight="1" x14ac:dyDescent="0.25"/>
    <row r="1935" ht="270" customHeight="1" x14ac:dyDescent="0.25"/>
    <row r="1936" ht="270" customHeight="1" x14ac:dyDescent="0.25"/>
    <row r="1937" ht="270" customHeight="1" x14ac:dyDescent="0.25"/>
    <row r="1938" ht="270" customHeight="1" x14ac:dyDescent="0.25"/>
    <row r="1939" ht="270" customHeight="1" x14ac:dyDescent="0.25"/>
    <row r="1940" ht="270" customHeight="1" x14ac:dyDescent="0.25"/>
    <row r="1941" ht="270" customHeight="1" x14ac:dyDescent="0.25"/>
    <row r="1942" ht="270" customHeight="1" x14ac:dyDescent="0.25"/>
    <row r="1943" ht="270" customHeight="1" x14ac:dyDescent="0.25"/>
    <row r="1944" ht="270" customHeight="1" x14ac:dyDescent="0.25"/>
    <row r="1945" ht="270" customHeight="1" x14ac:dyDescent="0.25"/>
    <row r="1946" ht="270" customHeight="1" x14ac:dyDescent="0.25"/>
    <row r="1947" ht="270" customHeight="1" x14ac:dyDescent="0.25"/>
    <row r="1948" ht="270" customHeight="1" x14ac:dyDescent="0.25"/>
    <row r="1949" ht="270" customHeight="1" x14ac:dyDescent="0.25"/>
    <row r="1950" ht="270" customHeight="1" x14ac:dyDescent="0.25"/>
    <row r="1951" ht="270" customHeight="1" x14ac:dyDescent="0.25"/>
    <row r="1952" ht="270" customHeight="1" x14ac:dyDescent="0.25"/>
    <row r="1953" ht="270" customHeight="1" x14ac:dyDescent="0.25"/>
    <row r="1954" ht="270" customHeight="1" x14ac:dyDescent="0.25"/>
    <row r="1955" ht="270" customHeight="1" x14ac:dyDescent="0.25"/>
    <row r="1956" ht="270" customHeight="1" x14ac:dyDescent="0.25"/>
    <row r="1957" ht="270" customHeight="1" x14ac:dyDescent="0.25"/>
    <row r="1958" ht="270" customHeight="1" x14ac:dyDescent="0.25"/>
    <row r="1959" ht="270" customHeight="1" x14ac:dyDescent="0.25"/>
    <row r="1960" ht="270" customHeight="1" x14ac:dyDescent="0.25"/>
    <row r="1961" ht="270" customHeight="1" x14ac:dyDescent="0.25"/>
    <row r="1962" ht="270" customHeight="1" x14ac:dyDescent="0.25"/>
    <row r="1963" ht="270" customHeight="1" x14ac:dyDescent="0.25"/>
    <row r="1964" ht="270" customHeight="1" x14ac:dyDescent="0.25"/>
    <row r="1965" ht="270" customHeight="1" x14ac:dyDescent="0.25"/>
    <row r="1966" ht="270" customHeight="1" x14ac:dyDescent="0.25"/>
    <row r="1967" ht="270" customHeight="1" x14ac:dyDescent="0.25"/>
    <row r="1968" ht="270" customHeight="1" x14ac:dyDescent="0.25"/>
    <row r="1969" ht="270" customHeight="1" x14ac:dyDescent="0.25"/>
    <row r="1970" ht="270" customHeight="1" x14ac:dyDescent="0.25"/>
    <row r="1971" ht="270" customHeight="1" x14ac:dyDescent="0.25"/>
    <row r="1972" ht="270" customHeight="1" x14ac:dyDescent="0.25"/>
    <row r="1973" ht="270" customHeight="1" x14ac:dyDescent="0.25"/>
    <row r="1974" ht="270" customHeight="1" x14ac:dyDescent="0.25"/>
    <row r="1975" ht="270" customHeight="1" x14ac:dyDescent="0.25"/>
    <row r="1976" ht="270" customHeight="1" x14ac:dyDescent="0.25"/>
    <row r="1977" ht="270" customHeight="1" x14ac:dyDescent="0.25"/>
    <row r="1978" ht="270" customHeight="1" x14ac:dyDescent="0.25"/>
    <row r="1979" ht="270" customHeight="1" x14ac:dyDescent="0.25"/>
    <row r="1980" ht="270" customHeight="1" x14ac:dyDescent="0.25"/>
    <row r="1981" ht="270" customHeight="1" x14ac:dyDescent="0.25"/>
    <row r="1982" ht="270" customHeight="1" x14ac:dyDescent="0.25"/>
    <row r="1983" ht="270" customHeight="1" x14ac:dyDescent="0.25"/>
    <row r="1984" ht="270" customHeight="1" x14ac:dyDescent="0.25"/>
    <row r="1985" ht="270" customHeight="1" x14ac:dyDescent="0.25"/>
    <row r="1986" ht="270" customHeight="1" x14ac:dyDescent="0.25"/>
    <row r="1987" ht="270" customHeight="1" x14ac:dyDescent="0.25"/>
    <row r="1988" ht="270" customHeight="1" x14ac:dyDescent="0.25"/>
    <row r="1989" ht="270" customHeight="1" x14ac:dyDescent="0.25"/>
    <row r="1990" ht="270" customHeight="1" x14ac:dyDescent="0.25"/>
    <row r="1991" ht="270" customHeight="1" x14ac:dyDescent="0.25"/>
    <row r="1992" ht="270" customHeight="1" x14ac:dyDescent="0.25"/>
    <row r="1993" ht="270" customHeight="1" x14ac:dyDescent="0.25"/>
    <row r="1994" ht="270" customHeight="1" x14ac:dyDescent="0.25"/>
    <row r="1995" ht="270" customHeight="1" x14ac:dyDescent="0.25"/>
    <row r="1996" ht="270" customHeight="1" x14ac:dyDescent="0.25"/>
    <row r="1997" ht="270" customHeight="1" x14ac:dyDescent="0.25"/>
    <row r="1998" ht="270" customHeight="1" x14ac:dyDescent="0.25"/>
    <row r="1999" ht="270" customHeight="1" x14ac:dyDescent="0.25"/>
    <row r="2000" ht="270" customHeight="1" x14ac:dyDescent="0.25"/>
    <row r="2001" ht="270" customHeight="1" x14ac:dyDescent="0.25"/>
    <row r="2002" ht="270" customHeight="1" x14ac:dyDescent="0.25"/>
    <row r="2003" ht="270" customHeight="1" x14ac:dyDescent="0.25"/>
    <row r="2004" ht="270" customHeight="1" x14ac:dyDescent="0.25"/>
    <row r="2005" ht="270" customHeight="1" x14ac:dyDescent="0.25"/>
    <row r="2006" ht="270" customHeight="1" x14ac:dyDescent="0.25"/>
    <row r="2007" ht="270" customHeight="1" x14ac:dyDescent="0.25"/>
    <row r="2008" ht="270" customHeight="1" x14ac:dyDescent="0.25"/>
    <row r="2009" ht="270" customHeight="1" x14ac:dyDescent="0.25"/>
    <row r="2010" ht="270" customHeight="1" x14ac:dyDescent="0.25"/>
    <row r="2011" ht="270" customHeight="1" x14ac:dyDescent="0.25"/>
    <row r="2012" ht="270" customHeight="1" x14ac:dyDescent="0.25"/>
    <row r="2013" ht="270" customHeight="1" x14ac:dyDescent="0.25"/>
    <row r="2014" ht="270" customHeight="1" x14ac:dyDescent="0.25"/>
    <row r="2015" ht="270" customHeight="1" x14ac:dyDescent="0.25"/>
    <row r="2016" ht="270" customHeight="1" x14ac:dyDescent="0.25"/>
    <row r="2017" ht="270" customHeight="1" x14ac:dyDescent="0.25"/>
    <row r="2018" ht="270" customHeight="1" x14ac:dyDescent="0.25"/>
    <row r="2019" ht="270" customHeight="1" x14ac:dyDescent="0.25"/>
    <row r="2020" ht="270" customHeight="1" x14ac:dyDescent="0.25"/>
    <row r="2021" ht="270" customHeight="1" x14ac:dyDescent="0.25"/>
    <row r="2022" ht="270" customHeight="1" x14ac:dyDescent="0.25"/>
    <row r="2023" ht="270" customHeight="1" x14ac:dyDescent="0.25"/>
    <row r="2024" ht="270" customHeight="1" x14ac:dyDescent="0.25"/>
    <row r="2025" ht="270" customHeight="1" x14ac:dyDescent="0.25"/>
    <row r="2026" ht="270" customHeight="1" x14ac:dyDescent="0.25"/>
    <row r="2027" ht="270" customHeight="1" x14ac:dyDescent="0.25"/>
    <row r="2028" ht="270" customHeight="1" x14ac:dyDescent="0.25"/>
    <row r="2029" ht="270" customHeight="1" x14ac:dyDescent="0.25"/>
    <row r="2030" ht="270" customHeight="1" x14ac:dyDescent="0.25"/>
    <row r="2031" ht="270" customHeight="1" x14ac:dyDescent="0.25"/>
    <row r="2032" ht="270" customHeight="1" x14ac:dyDescent="0.25"/>
    <row r="2033" ht="270" customHeight="1" x14ac:dyDescent="0.25"/>
    <row r="2034" ht="270" customHeight="1" x14ac:dyDescent="0.25"/>
    <row r="2035" ht="270" customHeight="1" x14ac:dyDescent="0.25"/>
    <row r="2036" ht="270" customHeight="1" x14ac:dyDescent="0.25"/>
    <row r="2037" ht="270" customHeight="1" x14ac:dyDescent="0.25"/>
    <row r="2038" ht="270" customHeight="1" x14ac:dyDescent="0.25"/>
    <row r="2039" ht="270" customHeight="1" x14ac:dyDescent="0.25"/>
    <row r="2040" ht="270" customHeight="1" x14ac:dyDescent="0.25"/>
    <row r="2041" ht="270" customHeight="1" x14ac:dyDescent="0.25"/>
    <row r="2042" ht="270" customHeight="1" x14ac:dyDescent="0.25"/>
    <row r="2043" ht="270" customHeight="1" x14ac:dyDescent="0.25"/>
    <row r="2044" ht="270" customHeight="1" x14ac:dyDescent="0.25"/>
    <row r="2045" ht="270" customHeight="1" x14ac:dyDescent="0.25"/>
    <row r="2046" ht="270" customHeight="1" x14ac:dyDescent="0.25"/>
    <row r="2047" ht="270" customHeight="1" x14ac:dyDescent="0.25"/>
    <row r="2048" ht="270" customHeight="1" x14ac:dyDescent="0.25"/>
    <row r="2049" ht="270" customHeight="1" x14ac:dyDescent="0.25"/>
    <row r="2050" ht="270" customHeight="1" x14ac:dyDescent="0.25"/>
    <row r="2051" ht="270" customHeight="1" x14ac:dyDescent="0.25"/>
    <row r="2052" ht="270" customHeight="1" x14ac:dyDescent="0.25"/>
    <row r="2053" ht="270" customHeight="1" x14ac:dyDescent="0.25"/>
    <row r="2054" ht="270" customHeight="1" x14ac:dyDescent="0.25"/>
    <row r="2055" ht="270" customHeight="1" x14ac:dyDescent="0.25"/>
    <row r="2056" ht="270" customHeight="1" x14ac:dyDescent="0.25"/>
    <row r="2057" ht="270" customHeight="1" x14ac:dyDescent="0.25"/>
    <row r="2058" ht="270" customHeight="1" x14ac:dyDescent="0.25"/>
    <row r="2059" ht="270" customHeight="1" x14ac:dyDescent="0.25"/>
    <row r="2060" ht="270" customHeight="1" x14ac:dyDescent="0.25"/>
    <row r="2061" ht="270" customHeight="1" x14ac:dyDescent="0.25"/>
    <row r="2062" ht="270" customHeight="1" x14ac:dyDescent="0.25"/>
    <row r="2063" ht="270" customHeight="1" x14ac:dyDescent="0.25"/>
    <row r="2064" ht="270" customHeight="1" x14ac:dyDescent="0.25"/>
    <row r="2065" ht="270" customHeight="1" x14ac:dyDescent="0.25"/>
    <row r="2066" ht="270" customHeight="1" x14ac:dyDescent="0.25"/>
    <row r="2067" ht="270" customHeight="1" x14ac:dyDescent="0.25"/>
    <row r="2068" ht="270" customHeight="1" x14ac:dyDescent="0.25"/>
    <row r="2069" ht="270" customHeight="1" x14ac:dyDescent="0.25"/>
    <row r="2070" ht="270" customHeight="1" x14ac:dyDescent="0.25"/>
    <row r="2071" ht="270" customHeight="1" x14ac:dyDescent="0.25"/>
    <row r="2072" ht="270" customHeight="1" x14ac:dyDescent="0.25"/>
    <row r="2073" ht="270" customHeight="1" x14ac:dyDescent="0.25"/>
    <row r="2074" ht="270" customHeight="1" x14ac:dyDescent="0.25"/>
    <row r="2075" ht="270" customHeight="1" x14ac:dyDescent="0.25"/>
    <row r="2076" ht="270" customHeight="1" x14ac:dyDescent="0.25"/>
    <row r="2077" ht="270" customHeight="1" x14ac:dyDescent="0.25"/>
    <row r="2078" ht="270" customHeight="1" x14ac:dyDescent="0.25"/>
    <row r="2079" ht="270" customHeight="1" x14ac:dyDescent="0.25"/>
    <row r="2080" ht="270" customHeight="1" x14ac:dyDescent="0.25"/>
    <row r="2081" ht="270" customHeight="1" x14ac:dyDescent="0.25"/>
    <row r="2082" ht="270" customHeight="1" x14ac:dyDescent="0.25"/>
    <row r="2083" ht="270" customHeight="1" x14ac:dyDescent="0.25"/>
    <row r="2084" ht="270" customHeight="1" x14ac:dyDescent="0.25"/>
    <row r="2085" ht="270" customHeight="1" x14ac:dyDescent="0.25"/>
    <row r="2086" ht="270" customHeight="1" x14ac:dyDescent="0.25"/>
    <row r="2087" ht="270" customHeight="1" x14ac:dyDescent="0.25"/>
    <row r="2088" ht="270" customHeight="1" x14ac:dyDescent="0.25"/>
    <row r="2089" ht="270" customHeight="1" x14ac:dyDescent="0.25"/>
    <row r="2090" ht="270" customHeight="1" x14ac:dyDescent="0.25"/>
    <row r="2091" ht="270" customHeight="1" x14ac:dyDescent="0.25"/>
    <row r="2092" ht="270" customHeight="1" x14ac:dyDescent="0.25"/>
    <row r="2093" ht="270" customHeight="1" x14ac:dyDescent="0.25"/>
    <row r="2094" ht="270" customHeight="1" x14ac:dyDescent="0.25"/>
    <row r="2095" ht="270" customHeight="1" x14ac:dyDescent="0.25"/>
    <row r="2096" ht="270" customHeight="1" x14ac:dyDescent="0.25"/>
    <row r="2097" ht="270" customHeight="1" x14ac:dyDescent="0.25"/>
    <row r="2098" ht="270" customHeight="1" x14ac:dyDescent="0.25"/>
    <row r="2099" ht="270" customHeight="1" x14ac:dyDescent="0.25"/>
    <row r="2100" ht="270" customHeight="1" x14ac:dyDescent="0.25"/>
    <row r="2101" ht="270" customHeight="1" x14ac:dyDescent="0.25"/>
    <row r="2102" ht="270" customHeight="1" x14ac:dyDescent="0.25"/>
    <row r="2103" ht="270" customHeight="1" x14ac:dyDescent="0.25"/>
    <row r="2104" ht="270" customHeight="1" x14ac:dyDescent="0.25"/>
    <row r="2105" ht="270" customHeight="1" x14ac:dyDescent="0.25"/>
    <row r="2106" ht="270" customHeight="1" x14ac:dyDescent="0.25"/>
    <row r="2107" ht="270" customHeight="1" x14ac:dyDescent="0.25"/>
    <row r="2108" ht="270" customHeight="1" x14ac:dyDescent="0.25"/>
    <row r="2109" ht="270" customHeight="1" x14ac:dyDescent="0.25"/>
    <row r="2110" ht="270" customHeight="1" x14ac:dyDescent="0.25"/>
    <row r="2111" ht="270" customHeight="1" x14ac:dyDescent="0.25"/>
    <row r="2112" ht="270" customHeight="1" x14ac:dyDescent="0.25"/>
    <row r="2113" ht="270" customHeight="1" x14ac:dyDescent="0.25"/>
    <row r="2114" ht="270" customHeight="1" x14ac:dyDescent="0.25"/>
    <row r="2115" ht="270" customHeight="1" x14ac:dyDescent="0.25"/>
    <row r="2116" ht="270" customHeight="1" x14ac:dyDescent="0.25"/>
    <row r="2117" ht="270" customHeight="1" x14ac:dyDescent="0.25"/>
    <row r="2118" ht="270" customHeight="1" x14ac:dyDescent="0.25"/>
    <row r="2119" ht="270" customHeight="1" x14ac:dyDescent="0.25"/>
    <row r="2120" ht="270" customHeight="1" x14ac:dyDescent="0.25"/>
    <row r="2121" ht="270" customHeight="1" x14ac:dyDescent="0.25"/>
    <row r="2122" ht="270" customHeight="1" x14ac:dyDescent="0.25"/>
    <row r="2123" ht="270" customHeight="1" x14ac:dyDescent="0.25"/>
    <row r="2124" ht="270" customHeight="1" x14ac:dyDescent="0.25"/>
    <row r="2125" ht="270" customHeight="1" x14ac:dyDescent="0.25"/>
    <row r="2126" ht="270" customHeight="1" x14ac:dyDescent="0.25"/>
    <row r="2127" ht="270" customHeight="1" x14ac:dyDescent="0.25"/>
    <row r="2128" ht="270" customHeight="1" x14ac:dyDescent="0.25"/>
    <row r="2129" ht="270" customHeight="1" x14ac:dyDescent="0.25"/>
    <row r="2130" ht="270" customHeight="1" x14ac:dyDescent="0.25"/>
    <row r="2131" ht="270" customHeight="1" x14ac:dyDescent="0.25"/>
    <row r="2132" ht="270" customHeight="1" x14ac:dyDescent="0.25"/>
    <row r="2133" ht="270" customHeight="1" x14ac:dyDescent="0.25"/>
    <row r="2134" ht="270" customHeight="1" x14ac:dyDescent="0.25"/>
    <row r="2135" ht="270" customHeight="1" x14ac:dyDescent="0.25"/>
    <row r="2136" ht="270" customHeight="1" x14ac:dyDescent="0.25"/>
    <row r="2137" ht="270" customHeight="1" x14ac:dyDescent="0.25"/>
    <row r="2138" ht="270" customHeight="1" x14ac:dyDescent="0.25"/>
    <row r="2139" ht="270" customHeight="1" x14ac:dyDescent="0.25"/>
    <row r="2140" ht="270" customHeight="1" x14ac:dyDescent="0.25"/>
    <row r="2141" ht="270" customHeight="1" x14ac:dyDescent="0.25"/>
    <row r="2142" ht="270" customHeight="1" x14ac:dyDescent="0.25"/>
    <row r="2143" ht="270" customHeight="1" x14ac:dyDescent="0.25"/>
    <row r="2144" ht="270" customHeight="1" x14ac:dyDescent="0.25"/>
    <row r="2145" ht="270" customHeight="1" x14ac:dyDescent="0.25"/>
    <row r="2146" ht="270" customHeight="1" x14ac:dyDescent="0.25"/>
    <row r="2147" ht="270" customHeight="1" x14ac:dyDescent="0.25"/>
    <row r="2148" ht="270" customHeight="1" x14ac:dyDescent="0.25"/>
    <row r="2149" ht="270" customHeight="1" x14ac:dyDescent="0.25"/>
    <row r="2150" ht="270" customHeight="1" x14ac:dyDescent="0.25"/>
    <row r="2151" ht="270" customHeight="1" x14ac:dyDescent="0.25"/>
    <row r="2152" ht="270" customHeight="1" x14ac:dyDescent="0.25"/>
    <row r="2153" ht="270" customHeight="1" x14ac:dyDescent="0.25"/>
    <row r="2154" ht="270" customHeight="1" x14ac:dyDescent="0.25"/>
    <row r="2155" ht="270" customHeight="1" x14ac:dyDescent="0.25"/>
    <row r="2156" ht="270" customHeight="1" x14ac:dyDescent="0.25"/>
    <row r="2157" ht="270" customHeight="1" x14ac:dyDescent="0.25"/>
    <row r="2158" ht="270" customHeight="1" x14ac:dyDescent="0.25"/>
    <row r="2159" ht="270" customHeight="1" x14ac:dyDescent="0.25"/>
    <row r="2160" ht="270" customHeight="1" x14ac:dyDescent="0.25"/>
    <row r="2161" ht="270" customHeight="1" x14ac:dyDescent="0.25"/>
    <row r="2162" ht="270" customHeight="1" x14ac:dyDescent="0.25"/>
    <row r="2163" ht="270" customHeight="1" x14ac:dyDescent="0.25"/>
    <row r="2164" ht="270" customHeight="1" x14ac:dyDescent="0.25"/>
    <row r="2165" ht="270" customHeight="1" x14ac:dyDescent="0.25"/>
    <row r="2166" ht="270" customHeight="1" x14ac:dyDescent="0.25"/>
    <row r="2167" ht="270" customHeight="1" x14ac:dyDescent="0.25"/>
    <row r="2168" ht="270" customHeight="1" x14ac:dyDescent="0.25"/>
    <row r="2169" ht="270" customHeight="1" x14ac:dyDescent="0.25"/>
    <row r="2170" ht="270" customHeight="1" x14ac:dyDescent="0.25"/>
    <row r="2171" ht="270" customHeight="1" x14ac:dyDescent="0.25"/>
    <row r="2172" ht="270" customHeight="1" x14ac:dyDescent="0.25"/>
    <row r="2173" ht="270" customHeight="1" x14ac:dyDescent="0.25"/>
    <row r="2174" ht="270" customHeight="1" x14ac:dyDescent="0.25"/>
    <row r="2175" ht="270" customHeight="1" x14ac:dyDescent="0.25"/>
    <row r="2176" ht="270" customHeight="1" x14ac:dyDescent="0.25"/>
    <row r="2177" ht="270" customHeight="1" x14ac:dyDescent="0.25"/>
    <row r="2178" ht="270" customHeight="1" x14ac:dyDescent="0.25"/>
    <row r="2179" ht="270" customHeight="1" x14ac:dyDescent="0.25"/>
    <row r="2180" ht="270" customHeight="1" x14ac:dyDescent="0.25"/>
    <row r="2181" ht="270" customHeight="1" x14ac:dyDescent="0.25"/>
    <row r="2182" ht="270" customHeight="1" x14ac:dyDescent="0.25"/>
    <row r="2183" ht="270" customHeight="1" x14ac:dyDescent="0.25"/>
    <row r="2184" ht="270" customHeight="1" x14ac:dyDescent="0.25"/>
    <row r="2185" ht="270" customHeight="1" x14ac:dyDescent="0.25"/>
    <row r="2186" ht="270" customHeight="1" x14ac:dyDescent="0.25"/>
    <row r="2187" ht="270" customHeight="1" x14ac:dyDescent="0.25"/>
    <row r="2188" ht="270" customHeight="1" x14ac:dyDescent="0.25"/>
    <row r="2189" ht="270" customHeight="1" x14ac:dyDescent="0.25"/>
    <row r="2190" ht="270" customHeight="1" x14ac:dyDescent="0.25"/>
    <row r="2191" ht="270" customHeight="1" x14ac:dyDescent="0.25"/>
    <row r="2192" ht="270" customHeight="1" x14ac:dyDescent="0.25"/>
    <row r="2193" ht="270" customHeight="1" x14ac:dyDescent="0.25"/>
    <row r="2194" ht="270" customHeight="1" x14ac:dyDescent="0.25"/>
    <row r="2195" ht="270" customHeight="1" x14ac:dyDescent="0.25"/>
    <row r="2196" ht="270" customHeight="1" x14ac:dyDescent="0.25"/>
    <row r="2197" ht="270" customHeight="1" x14ac:dyDescent="0.25"/>
    <row r="2198" ht="270" customHeight="1" x14ac:dyDescent="0.25"/>
    <row r="2199" ht="270" customHeight="1" x14ac:dyDescent="0.25"/>
    <row r="2200" ht="270" customHeight="1" x14ac:dyDescent="0.25"/>
    <row r="2201" ht="270" customHeight="1" x14ac:dyDescent="0.25"/>
    <row r="2202" ht="270" customHeight="1" x14ac:dyDescent="0.25"/>
    <row r="2203" ht="270" customHeight="1" x14ac:dyDescent="0.25"/>
    <row r="2204" ht="270" customHeight="1" x14ac:dyDescent="0.25"/>
    <row r="2205" ht="270" customHeight="1" x14ac:dyDescent="0.25"/>
    <row r="2206" ht="270" customHeight="1" x14ac:dyDescent="0.25"/>
    <row r="2207" ht="270" customHeight="1" x14ac:dyDescent="0.25"/>
    <row r="2208" ht="270" customHeight="1" x14ac:dyDescent="0.25"/>
    <row r="2209" ht="270" customHeight="1" x14ac:dyDescent="0.25"/>
    <row r="2210" ht="270" customHeight="1" x14ac:dyDescent="0.25"/>
    <row r="2211" ht="270" customHeight="1" x14ac:dyDescent="0.25"/>
    <row r="2212" ht="270" customHeight="1" x14ac:dyDescent="0.25"/>
    <row r="2213" ht="270" customHeight="1" x14ac:dyDescent="0.25"/>
    <row r="2214" ht="270" customHeight="1" x14ac:dyDescent="0.25"/>
    <row r="2215" ht="270" customHeight="1" x14ac:dyDescent="0.25"/>
    <row r="2216" ht="270" customHeight="1" x14ac:dyDescent="0.25"/>
    <row r="2217" ht="270" customHeight="1" x14ac:dyDescent="0.25"/>
    <row r="2218" ht="270" customHeight="1" x14ac:dyDescent="0.25"/>
    <row r="2219" ht="270" customHeight="1" x14ac:dyDescent="0.25"/>
    <row r="2220" ht="270" customHeight="1" x14ac:dyDescent="0.25"/>
    <row r="2221" ht="270" customHeight="1" x14ac:dyDescent="0.25"/>
    <row r="2222" ht="270" customHeight="1" x14ac:dyDescent="0.25"/>
    <row r="2223" ht="270" customHeight="1" x14ac:dyDescent="0.25"/>
    <row r="2224" ht="270" customHeight="1" x14ac:dyDescent="0.25"/>
    <row r="2225" ht="270" customHeight="1" x14ac:dyDescent="0.25"/>
    <row r="2226" ht="270" customHeight="1" x14ac:dyDescent="0.25"/>
    <row r="2227" ht="270" customHeight="1" x14ac:dyDescent="0.25"/>
    <row r="2228" ht="270" customHeight="1" x14ac:dyDescent="0.25"/>
    <row r="2229" ht="270" customHeight="1" x14ac:dyDescent="0.25"/>
    <row r="2230" ht="270" customHeight="1" x14ac:dyDescent="0.25"/>
    <row r="2231" ht="270" customHeight="1" x14ac:dyDescent="0.25"/>
    <row r="2232" ht="270" customHeight="1" x14ac:dyDescent="0.25"/>
    <row r="2233" ht="270" customHeight="1" x14ac:dyDescent="0.25"/>
    <row r="2234" ht="270" customHeight="1" x14ac:dyDescent="0.25"/>
    <row r="2235" ht="270" customHeight="1" x14ac:dyDescent="0.25"/>
    <row r="2236" ht="270" customHeight="1" x14ac:dyDescent="0.25"/>
    <row r="2237" ht="270" customHeight="1" x14ac:dyDescent="0.25"/>
    <row r="2238" ht="270" customHeight="1" x14ac:dyDescent="0.25"/>
    <row r="2239" ht="270" customHeight="1" x14ac:dyDescent="0.25"/>
    <row r="2240" ht="270" customHeight="1" x14ac:dyDescent="0.25"/>
    <row r="2241" ht="270" customHeight="1" x14ac:dyDescent="0.25"/>
    <row r="2242" ht="270" customHeight="1" x14ac:dyDescent="0.25"/>
    <row r="2243" ht="270" customHeight="1" x14ac:dyDescent="0.25"/>
    <row r="2244" ht="270" customHeight="1" x14ac:dyDescent="0.25"/>
    <row r="2245" ht="270" customHeight="1" x14ac:dyDescent="0.25"/>
    <row r="2246" ht="270" customHeight="1" x14ac:dyDescent="0.25"/>
    <row r="2247" ht="270" customHeight="1" x14ac:dyDescent="0.25"/>
    <row r="2248" ht="270" customHeight="1" x14ac:dyDescent="0.25"/>
    <row r="2249" ht="270" customHeight="1" x14ac:dyDescent="0.25"/>
    <row r="2250" ht="270" customHeight="1" x14ac:dyDescent="0.25"/>
    <row r="2251" ht="270" customHeight="1" x14ac:dyDescent="0.25"/>
    <row r="2252" ht="270" customHeight="1" x14ac:dyDescent="0.25"/>
    <row r="2253" ht="270" customHeight="1" x14ac:dyDescent="0.25"/>
    <row r="2254" ht="270" customHeight="1" x14ac:dyDescent="0.25"/>
    <row r="2255" ht="270" customHeight="1" x14ac:dyDescent="0.25"/>
    <row r="2256" ht="270" customHeight="1" x14ac:dyDescent="0.25"/>
    <row r="2257" ht="270" customHeight="1" x14ac:dyDescent="0.25"/>
    <row r="2258" ht="270" customHeight="1" x14ac:dyDescent="0.25"/>
    <row r="2259" ht="270" customHeight="1" x14ac:dyDescent="0.25"/>
    <row r="2260" ht="270" customHeight="1" x14ac:dyDescent="0.25"/>
    <row r="2261" ht="270" customHeight="1" x14ac:dyDescent="0.25"/>
    <row r="2262" ht="270" customHeight="1" x14ac:dyDescent="0.25"/>
    <row r="2263" ht="270" customHeight="1" x14ac:dyDescent="0.25"/>
    <row r="2264" ht="270" customHeight="1" x14ac:dyDescent="0.25"/>
    <row r="2265" ht="270" customHeight="1" x14ac:dyDescent="0.25"/>
    <row r="2266" ht="270" customHeight="1" x14ac:dyDescent="0.25"/>
    <row r="2267" ht="270" customHeight="1" x14ac:dyDescent="0.25"/>
    <row r="2268" ht="270" customHeight="1" x14ac:dyDescent="0.25"/>
    <row r="2269" ht="270" customHeight="1" x14ac:dyDescent="0.25"/>
    <row r="2270" ht="270" customHeight="1" x14ac:dyDescent="0.25"/>
    <row r="2271" ht="270" customHeight="1" x14ac:dyDescent="0.25"/>
    <row r="2272" ht="270" customHeight="1" x14ac:dyDescent="0.25"/>
    <row r="2273" ht="270" customHeight="1" x14ac:dyDescent="0.25"/>
    <row r="2274" ht="270" customHeight="1" x14ac:dyDescent="0.25"/>
    <row r="2275" ht="270" customHeight="1" x14ac:dyDescent="0.25"/>
    <row r="2276" ht="270" customHeight="1" x14ac:dyDescent="0.25"/>
    <row r="2277" ht="270" customHeight="1" x14ac:dyDescent="0.25"/>
    <row r="2278" ht="270" customHeight="1" x14ac:dyDescent="0.25"/>
    <row r="2279" ht="270" customHeight="1" x14ac:dyDescent="0.25"/>
    <row r="2280" ht="270" customHeight="1" x14ac:dyDescent="0.25"/>
    <row r="2281" ht="270" customHeight="1" x14ac:dyDescent="0.25"/>
    <row r="2282" ht="270" customHeight="1" x14ac:dyDescent="0.25"/>
    <row r="2283" ht="270" customHeight="1" x14ac:dyDescent="0.25"/>
    <row r="2284" ht="270" customHeight="1" x14ac:dyDescent="0.25"/>
    <row r="2285" ht="270" customHeight="1" x14ac:dyDescent="0.25"/>
    <row r="2286" ht="270" customHeight="1" x14ac:dyDescent="0.25"/>
    <row r="2287" ht="270" customHeight="1" x14ac:dyDescent="0.25"/>
    <row r="2288" ht="270" customHeight="1" x14ac:dyDescent="0.25"/>
    <row r="2289" ht="270" customHeight="1" x14ac:dyDescent="0.25"/>
    <row r="2290" ht="270" customHeight="1" x14ac:dyDescent="0.25"/>
    <row r="2291" ht="270" customHeight="1" x14ac:dyDescent="0.25"/>
    <row r="2292" ht="270" customHeight="1" x14ac:dyDescent="0.25"/>
    <row r="2293" ht="270" customHeight="1" x14ac:dyDescent="0.25"/>
    <row r="2294" ht="270" customHeight="1" x14ac:dyDescent="0.25"/>
    <row r="2295" ht="270" customHeight="1" x14ac:dyDescent="0.25"/>
    <row r="2296" ht="270" customHeight="1" x14ac:dyDescent="0.25"/>
    <row r="2297" ht="270" customHeight="1" x14ac:dyDescent="0.25"/>
    <row r="2298" ht="270" customHeight="1" x14ac:dyDescent="0.25"/>
    <row r="2299" ht="270" customHeight="1" x14ac:dyDescent="0.25"/>
    <row r="2300" ht="270" customHeight="1" x14ac:dyDescent="0.25"/>
    <row r="2301" ht="270" customHeight="1" x14ac:dyDescent="0.25"/>
    <row r="2302" ht="270" customHeight="1" x14ac:dyDescent="0.25"/>
    <row r="2303" ht="270" customHeight="1" x14ac:dyDescent="0.25"/>
    <row r="2304" ht="270" customHeight="1" x14ac:dyDescent="0.25"/>
    <row r="2305" ht="270" customHeight="1" x14ac:dyDescent="0.25"/>
    <row r="2306" ht="270" customHeight="1" x14ac:dyDescent="0.25"/>
    <row r="2307" ht="270" customHeight="1" x14ac:dyDescent="0.25"/>
    <row r="2308" ht="270" customHeight="1" x14ac:dyDescent="0.25"/>
    <row r="2309" ht="270" customHeight="1" x14ac:dyDescent="0.25"/>
    <row r="2310" ht="270" customHeight="1" x14ac:dyDescent="0.25"/>
    <row r="2311" ht="270" customHeight="1" x14ac:dyDescent="0.25"/>
    <row r="2312" ht="270" customHeight="1" x14ac:dyDescent="0.25"/>
    <row r="2313" ht="270" customHeight="1" x14ac:dyDescent="0.25"/>
    <row r="2314" ht="270" customHeight="1" x14ac:dyDescent="0.25"/>
    <row r="2315" ht="270" customHeight="1" x14ac:dyDescent="0.25"/>
    <row r="2316" ht="270" customHeight="1" x14ac:dyDescent="0.25"/>
    <row r="2317" ht="270" customHeight="1" x14ac:dyDescent="0.25"/>
    <row r="2318" ht="270" customHeight="1" x14ac:dyDescent="0.25"/>
    <row r="2319" ht="270" customHeight="1" x14ac:dyDescent="0.25"/>
    <row r="2320" ht="270" customHeight="1" x14ac:dyDescent="0.25"/>
    <row r="2321" ht="270" customHeight="1" x14ac:dyDescent="0.25"/>
    <row r="2322" ht="270" customHeight="1" x14ac:dyDescent="0.25"/>
    <row r="2323" ht="270" customHeight="1" x14ac:dyDescent="0.25"/>
    <row r="2324" ht="270" customHeight="1" x14ac:dyDescent="0.25"/>
    <row r="2325" ht="270" customHeight="1" x14ac:dyDescent="0.25"/>
    <row r="2326" ht="270" customHeight="1" x14ac:dyDescent="0.25"/>
    <row r="2327" ht="270" customHeight="1" x14ac:dyDescent="0.25"/>
    <row r="2328" ht="270" customHeight="1" x14ac:dyDescent="0.25"/>
    <row r="2329" ht="270" customHeight="1" x14ac:dyDescent="0.25"/>
    <row r="2330" ht="270" customHeight="1" x14ac:dyDescent="0.25"/>
    <row r="2331" ht="270" customHeight="1" x14ac:dyDescent="0.25"/>
    <row r="2332" ht="270" customHeight="1" x14ac:dyDescent="0.25"/>
    <row r="2333" ht="270" customHeight="1" x14ac:dyDescent="0.25"/>
    <row r="2334" ht="270" customHeight="1" x14ac:dyDescent="0.25"/>
    <row r="2335" ht="270" customHeight="1" x14ac:dyDescent="0.25"/>
    <row r="2336" ht="270" customHeight="1" x14ac:dyDescent="0.25"/>
    <row r="2337" ht="270" customHeight="1" x14ac:dyDescent="0.25"/>
    <row r="2338" ht="270" customHeight="1" x14ac:dyDescent="0.25"/>
    <row r="2339" ht="270" customHeight="1" x14ac:dyDescent="0.25"/>
    <row r="2340" ht="270" customHeight="1" x14ac:dyDescent="0.25"/>
    <row r="2341" ht="270" customHeight="1" x14ac:dyDescent="0.25"/>
    <row r="2342" ht="270" customHeight="1" x14ac:dyDescent="0.25"/>
    <row r="2343" ht="270" customHeight="1" x14ac:dyDescent="0.25"/>
    <row r="2344" ht="270" customHeight="1" x14ac:dyDescent="0.25"/>
    <row r="2345" ht="270" customHeight="1" x14ac:dyDescent="0.25"/>
    <row r="2346" ht="270" customHeight="1" x14ac:dyDescent="0.25"/>
    <row r="2347" ht="270" customHeight="1" x14ac:dyDescent="0.25"/>
    <row r="2348" ht="270" customHeight="1" x14ac:dyDescent="0.25"/>
    <row r="2349" ht="270" customHeight="1" x14ac:dyDescent="0.25"/>
    <row r="2350" ht="270" customHeight="1" x14ac:dyDescent="0.25"/>
    <row r="2351" ht="270" customHeight="1" x14ac:dyDescent="0.25"/>
    <row r="2352" ht="270" customHeight="1" x14ac:dyDescent="0.25"/>
    <row r="2353" ht="270" customHeight="1" x14ac:dyDescent="0.25"/>
    <row r="2354" ht="270" customHeight="1" x14ac:dyDescent="0.25"/>
    <row r="2355" ht="270" customHeight="1" x14ac:dyDescent="0.25"/>
    <row r="2356" ht="270" customHeight="1" x14ac:dyDescent="0.25"/>
    <row r="2357" ht="270" customHeight="1" x14ac:dyDescent="0.25"/>
    <row r="2358" ht="270" customHeight="1" x14ac:dyDescent="0.25"/>
    <row r="2359" ht="270" customHeight="1" x14ac:dyDescent="0.25"/>
    <row r="2360" ht="270" customHeight="1" x14ac:dyDescent="0.25"/>
    <row r="2361" ht="270" customHeight="1" x14ac:dyDescent="0.25"/>
    <row r="2362" ht="270" customHeight="1" x14ac:dyDescent="0.25"/>
    <row r="2363" ht="270" customHeight="1" x14ac:dyDescent="0.25"/>
    <row r="2364" ht="270" customHeight="1" x14ac:dyDescent="0.25"/>
    <row r="2365" ht="270" customHeight="1" x14ac:dyDescent="0.25"/>
    <row r="2366" ht="270" customHeight="1" x14ac:dyDescent="0.25"/>
    <row r="2367" ht="270" customHeight="1" x14ac:dyDescent="0.25"/>
    <row r="2368" ht="270" customHeight="1" x14ac:dyDescent="0.25"/>
    <row r="2369" ht="270" customHeight="1" x14ac:dyDescent="0.25"/>
    <row r="2370" ht="270" customHeight="1" x14ac:dyDescent="0.25"/>
    <row r="2371" ht="270" customHeight="1" x14ac:dyDescent="0.25"/>
    <row r="2372" ht="270" customHeight="1" x14ac:dyDescent="0.25"/>
    <row r="2373" ht="270" customHeight="1" x14ac:dyDescent="0.25"/>
    <row r="2374" ht="270" customHeight="1" x14ac:dyDescent="0.25"/>
    <row r="2375" ht="270" customHeight="1" x14ac:dyDescent="0.25"/>
    <row r="2376" ht="270" customHeight="1" x14ac:dyDescent="0.25"/>
    <row r="2377" ht="270" customHeight="1" x14ac:dyDescent="0.25"/>
    <row r="2378" ht="270" customHeight="1" x14ac:dyDescent="0.25"/>
    <row r="2379" ht="270" customHeight="1" x14ac:dyDescent="0.25"/>
    <row r="2380" ht="270" customHeight="1" x14ac:dyDescent="0.25"/>
    <row r="2381" ht="270" customHeight="1" x14ac:dyDescent="0.25"/>
    <row r="2382" ht="270" customHeight="1" x14ac:dyDescent="0.25"/>
    <row r="2383" ht="270" customHeight="1" x14ac:dyDescent="0.25"/>
    <row r="2384" ht="270" customHeight="1" x14ac:dyDescent="0.25"/>
    <row r="2385" ht="270" customHeight="1" x14ac:dyDescent="0.25"/>
    <row r="2386" ht="270" customHeight="1" x14ac:dyDescent="0.25"/>
    <row r="2387" ht="270" customHeight="1" x14ac:dyDescent="0.25"/>
    <row r="2388" ht="270" customHeight="1" x14ac:dyDescent="0.25"/>
    <row r="2389" ht="270" customHeight="1" x14ac:dyDescent="0.25"/>
    <row r="2390" ht="270" customHeight="1" x14ac:dyDescent="0.25"/>
    <row r="2391" ht="270" customHeight="1" x14ac:dyDescent="0.25"/>
    <row r="2392" ht="270" customHeight="1" x14ac:dyDescent="0.25"/>
    <row r="2393" ht="270" customHeight="1" x14ac:dyDescent="0.25"/>
    <row r="2394" ht="270" customHeight="1" x14ac:dyDescent="0.25"/>
    <row r="2395" ht="270" customHeight="1" x14ac:dyDescent="0.25"/>
    <row r="2396" ht="270" customHeight="1" x14ac:dyDescent="0.25"/>
    <row r="2397" ht="270" customHeight="1" x14ac:dyDescent="0.25"/>
    <row r="2398" ht="270" customHeight="1" x14ac:dyDescent="0.25"/>
    <row r="2399" ht="270" customHeight="1" x14ac:dyDescent="0.25"/>
    <row r="2400" ht="270" customHeight="1" x14ac:dyDescent="0.25"/>
    <row r="2401" ht="270" customHeight="1" x14ac:dyDescent="0.25"/>
    <row r="2402" ht="270" customHeight="1" x14ac:dyDescent="0.25"/>
    <row r="2403" ht="270" customHeight="1" x14ac:dyDescent="0.25"/>
    <row r="2404" ht="270" customHeight="1" x14ac:dyDescent="0.25"/>
    <row r="2405" ht="270" customHeight="1" x14ac:dyDescent="0.25"/>
    <row r="2406" ht="270" customHeight="1" x14ac:dyDescent="0.25"/>
    <row r="2407" ht="270" customHeight="1" x14ac:dyDescent="0.25"/>
    <row r="2408" ht="270" customHeight="1" x14ac:dyDescent="0.25"/>
    <row r="2409" ht="270" customHeight="1" x14ac:dyDescent="0.25"/>
    <row r="2410" ht="270" customHeight="1" x14ac:dyDescent="0.25"/>
    <row r="2411" ht="270" customHeight="1" x14ac:dyDescent="0.25"/>
    <row r="2412" ht="270" customHeight="1" x14ac:dyDescent="0.25"/>
    <row r="2413" ht="270" customHeight="1" x14ac:dyDescent="0.25"/>
    <row r="2414" ht="270" customHeight="1" x14ac:dyDescent="0.25"/>
    <row r="2415" ht="270" customHeight="1" x14ac:dyDescent="0.25"/>
    <row r="2416" ht="270" customHeight="1" x14ac:dyDescent="0.25"/>
    <row r="2417" ht="270" customHeight="1" x14ac:dyDescent="0.25"/>
    <row r="2418" ht="270" customHeight="1" x14ac:dyDescent="0.25"/>
    <row r="2419" ht="270" customHeight="1" x14ac:dyDescent="0.25"/>
    <row r="2420" ht="270" customHeight="1" x14ac:dyDescent="0.25"/>
    <row r="2421" ht="270" customHeight="1" x14ac:dyDescent="0.25"/>
    <row r="2422" ht="270" customHeight="1" x14ac:dyDescent="0.25"/>
    <row r="2423" ht="270" customHeight="1" x14ac:dyDescent="0.25"/>
    <row r="2424" ht="270" customHeight="1" x14ac:dyDescent="0.25"/>
    <row r="2425" ht="270" customHeight="1" x14ac:dyDescent="0.25"/>
    <row r="2426" ht="270" customHeight="1" x14ac:dyDescent="0.25"/>
    <row r="2427" ht="270" customHeight="1" x14ac:dyDescent="0.25"/>
    <row r="2428" ht="270" customHeight="1" x14ac:dyDescent="0.25"/>
    <row r="2429" ht="270" customHeight="1" x14ac:dyDescent="0.25"/>
    <row r="2430" ht="270" customHeight="1" x14ac:dyDescent="0.25"/>
    <row r="2431" ht="270" customHeight="1" x14ac:dyDescent="0.25"/>
    <row r="2432" ht="270" customHeight="1" x14ac:dyDescent="0.25"/>
    <row r="2433" ht="270" customHeight="1" x14ac:dyDescent="0.25"/>
    <row r="2434" ht="270" customHeight="1" x14ac:dyDescent="0.25"/>
    <row r="2435" ht="270" customHeight="1" x14ac:dyDescent="0.25"/>
    <row r="2436" ht="270" customHeight="1" x14ac:dyDescent="0.25"/>
    <row r="2437" ht="270" customHeight="1" x14ac:dyDescent="0.25"/>
    <row r="2438" ht="270" customHeight="1" x14ac:dyDescent="0.25"/>
    <row r="2439" ht="270" customHeight="1" x14ac:dyDescent="0.25"/>
    <row r="2440" ht="270" customHeight="1" x14ac:dyDescent="0.25"/>
    <row r="2441" ht="270" customHeight="1" x14ac:dyDescent="0.25"/>
    <row r="2442" ht="270" customHeight="1" x14ac:dyDescent="0.25"/>
    <row r="2443" ht="270" customHeight="1" x14ac:dyDescent="0.25"/>
    <row r="2444" ht="270" customHeight="1" x14ac:dyDescent="0.25"/>
    <row r="2445" ht="270" customHeight="1" x14ac:dyDescent="0.25"/>
    <row r="2446" ht="270" customHeight="1" x14ac:dyDescent="0.25"/>
    <row r="2447" ht="270" customHeight="1" x14ac:dyDescent="0.25"/>
    <row r="2448" ht="270" customHeight="1" x14ac:dyDescent="0.25"/>
    <row r="2449" ht="270" customHeight="1" x14ac:dyDescent="0.25"/>
    <row r="2450" ht="270" customHeight="1" x14ac:dyDescent="0.25"/>
    <row r="2451" ht="270" customHeight="1" x14ac:dyDescent="0.25"/>
    <row r="2452" ht="270" customHeight="1" x14ac:dyDescent="0.25"/>
    <row r="2453" ht="270" customHeight="1" x14ac:dyDescent="0.25"/>
    <row r="2454" ht="270" customHeight="1" x14ac:dyDescent="0.25"/>
    <row r="2455" ht="270" customHeight="1" x14ac:dyDescent="0.25"/>
    <row r="2456" ht="270" customHeight="1" x14ac:dyDescent="0.25"/>
    <row r="2457" ht="270" customHeight="1" x14ac:dyDescent="0.25"/>
    <row r="2458" ht="270" customHeight="1" x14ac:dyDescent="0.25"/>
    <row r="2459" ht="270" customHeight="1" x14ac:dyDescent="0.25"/>
    <row r="2460" ht="270" customHeight="1" x14ac:dyDescent="0.25"/>
    <row r="2461" ht="270" customHeight="1" x14ac:dyDescent="0.25"/>
    <row r="2462" ht="270" customHeight="1" x14ac:dyDescent="0.25"/>
    <row r="2463" ht="270" customHeight="1" x14ac:dyDescent="0.25"/>
    <row r="2464" ht="270" customHeight="1" x14ac:dyDescent="0.25"/>
    <row r="2465" ht="270" customHeight="1" x14ac:dyDescent="0.25"/>
    <row r="2466" ht="270" customHeight="1" x14ac:dyDescent="0.25"/>
    <row r="2467" ht="270" customHeight="1" x14ac:dyDescent="0.25"/>
    <row r="2468" ht="270" customHeight="1" x14ac:dyDescent="0.25"/>
    <row r="2469" ht="270" customHeight="1" x14ac:dyDescent="0.25"/>
    <row r="2470" ht="270" customHeight="1" x14ac:dyDescent="0.25"/>
    <row r="2471" ht="270" customHeight="1" x14ac:dyDescent="0.25"/>
    <row r="2472" ht="270" customHeight="1" x14ac:dyDescent="0.25"/>
    <row r="2473" ht="270" customHeight="1" x14ac:dyDescent="0.25"/>
    <row r="2474" ht="270" customHeight="1" x14ac:dyDescent="0.25"/>
    <row r="2475" ht="270" customHeight="1" x14ac:dyDescent="0.25"/>
    <row r="2476" ht="270" customHeight="1" x14ac:dyDescent="0.25"/>
    <row r="2477" ht="270" customHeight="1" x14ac:dyDescent="0.25"/>
    <row r="2478" ht="270" customHeight="1" x14ac:dyDescent="0.25"/>
    <row r="2479" ht="270" customHeight="1" x14ac:dyDescent="0.25"/>
    <row r="2480" ht="270" customHeight="1" x14ac:dyDescent="0.25"/>
    <row r="2481" ht="270" customHeight="1" x14ac:dyDescent="0.25"/>
    <row r="2482" ht="270" customHeight="1" x14ac:dyDescent="0.25"/>
    <row r="2483" ht="270" customHeight="1" x14ac:dyDescent="0.25"/>
    <row r="2484" ht="270" customHeight="1" x14ac:dyDescent="0.25"/>
    <row r="2485" ht="270" customHeight="1" x14ac:dyDescent="0.25"/>
    <row r="2486" ht="270" customHeight="1" x14ac:dyDescent="0.25"/>
    <row r="2487" ht="270" customHeight="1" x14ac:dyDescent="0.25"/>
    <row r="2488" ht="270" customHeight="1" x14ac:dyDescent="0.25"/>
    <row r="2489" ht="270" customHeight="1" x14ac:dyDescent="0.25"/>
    <row r="2490" ht="270" customHeight="1" x14ac:dyDescent="0.25"/>
    <row r="2491" ht="270" customHeight="1" x14ac:dyDescent="0.25"/>
    <row r="2492" ht="270" customHeight="1" x14ac:dyDescent="0.25"/>
    <row r="2493" ht="270" customHeight="1" x14ac:dyDescent="0.25"/>
    <row r="2494" ht="270" customHeight="1" x14ac:dyDescent="0.25"/>
    <row r="2495" ht="270" customHeight="1" x14ac:dyDescent="0.25"/>
    <row r="2496" ht="270" customHeight="1" x14ac:dyDescent="0.25"/>
    <row r="2497" ht="270" customHeight="1" x14ac:dyDescent="0.25"/>
    <row r="2498" ht="270" customHeight="1" x14ac:dyDescent="0.25"/>
    <row r="2499" ht="270" customHeight="1" x14ac:dyDescent="0.25"/>
    <row r="2500" ht="270" customHeight="1" x14ac:dyDescent="0.25"/>
    <row r="2501" ht="270" customHeight="1" x14ac:dyDescent="0.25"/>
    <row r="2502" ht="270" customHeight="1" x14ac:dyDescent="0.25"/>
    <row r="2503" ht="270" customHeight="1" x14ac:dyDescent="0.25"/>
    <row r="2504" ht="270" customHeight="1" x14ac:dyDescent="0.25"/>
    <row r="2505" ht="270" customHeight="1" x14ac:dyDescent="0.25"/>
    <row r="2506" ht="270" customHeight="1" x14ac:dyDescent="0.25"/>
    <row r="2507" ht="270" customHeight="1" x14ac:dyDescent="0.25"/>
    <row r="2508" ht="270" customHeight="1" x14ac:dyDescent="0.25"/>
    <row r="2509" ht="270" customHeight="1" x14ac:dyDescent="0.25"/>
    <row r="2510" ht="270" customHeight="1" x14ac:dyDescent="0.25"/>
    <row r="2511" ht="270" customHeight="1" x14ac:dyDescent="0.25"/>
    <row r="2512" ht="270" customHeight="1" x14ac:dyDescent="0.25"/>
    <row r="2513" ht="270" customHeight="1" x14ac:dyDescent="0.25"/>
    <row r="2514" ht="270" customHeight="1" x14ac:dyDescent="0.25"/>
    <row r="2515" ht="270" customHeight="1" x14ac:dyDescent="0.25"/>
    <row r="2516" ht="270" customHeight="1" x14ac:dyDescent="0.25"/>
    <row r="2517" ht="270" customHeight="1" x14ac:dyDescent="0.25"/>
    <row r="2518" ht="270" customHeight="1" x14ac:dyDescent="0.25"/>
    <row r="2519" ht="270" customHeight="1" x14ac:dyDescent="0.25"/>
    <row r="2520" ht="270" customHeight="1" x14ac:dyDescent="0.25"/>
    <row r="2521" ht="270" customHeight="1" x14ac:dyDescent="0.25"/>
    <row r="2522" ht="270" customHeight="1" x14ac:dyDescent="0.25"/>
    <row r="2523" ht="270" customHeight="1" x14ac:dyDescent="0.25"/>
    <row r="2524" ht="270" customHeight="1" x14ac:dyDescent="0.25"/>
    <row r="2525" ht="270" customHeight="1" x14ac:dyDescent="0.25"/>
    <row r="2526" ht="270" customHeight="1" x14ac:dyDescent="0.25"/>
    <row r="2527" ht="270" customHeight="1" x14ac:dyDescent="0.25"/>
    <row r="2528" ht="270" customHeight="1" x14ac:dyDescent="0.25"/>
    <row r="2529" ht="270" customHeight="1" x14ac:dyDescent="0.25"/>
    <row r="2530" ht="270" customHeight="1" x14ac:dyDescent="0.25"/>
    <row r="2531" ht="270" customHeight="1" x14ac:dyDescent="0.25"/>
    <row r="2532" ht="270" customHeight="1" x14ac:dyDescent="0.25"/>
    <row r="2533" ht="270" customHeight="1" x14ac:dyDescent="0.25"/>
    <row r="2534" ht="270" customHeight="1" x14ac:dyDescent="0.25"/>
    <row r="2535" ht="270" customHeight="1" x14ac:dyDescent="0.25"/>
    <row r="2536" ht="270" customHeight="1" x14ac:dyDescent="0.25"/>
    <row r="2537" ht="270" customHeight="1" x14ac:dyDescent="0.25"/>
    <row r="2538" ht="270" customHeight="1" x14ac:dyDescent="0.25"/>
    <row r="2539" ht="270" customHeight="1" x14ac:dyDescent="0.25"/>
    <row r="2540" ht="270" customHeight="1" x14ac:dyDescent="0.25"/>
    <row r="2541" ht="270" customHeight="1" x14ac:dyDescent="0.25"/>
    <row r="2542" ht="270" customHeight="1" x14ac:dyDescent="0.25"/>
    <row r="2543" ht="270" customHeight="1" x14ac:dyDescent="0.25"/>
    <row r="2544" ht="270" customHeight="1" x14ac:dyDescent="0.25"/>
    <row r="2545" ht="270" customHeight="1" x14ac:dyDescent="0.25"/>
    <row r="2546" ht="270" customHeight="1" x14ac:dyDescent="0.25"/>
    <row r="2547" ht="270" customHeight="1" x14ac:dyDescent="0.25"/>
    <row r="2548" ht="270" customHeight="1" x14ac:dyDescent="0.25"/>
    <row r="2549" ht="270" customHeight="1" x14ac:dyDescent="0.25"/>
    <row r="2550" ht="270" customHeight="1" x14ac:dyDescent="0.25"/>
    <row r="2551" ht="270" customHeight="1" x14ac:dyDescent="0.25"/>
    <row r="2552" ht="270" customHeight="1" x14ac:dyDescent="0.25"/>
    <row r="2553" ht="270" customHeight="1" x14ac:dyDescent="0.25"/>
    <row r="2554" ht="270" customHeight="1" x14ac:dyDescent="0.25"/>
    <row r="2555" ht="270" customHeight="1" x14ac:dyDescent="0.25"/>
    <row r="2556" ht="270" customHeight="1" x14ac:dyDescent="0.25"/>
    <row r="2557" ht="270" customHeight="1" x14ac:dyDescent="0.25"/>
    <row r="2558" ht="270" customHeight="1" x14ac:dyDescent="0.25"/>
    <row r="2559" ht="270" customHeight="1" x14ac:dyDescent="0.25"/>
    <row r="2560" ht="270" customHeight="1" x14ac:dyDescent="0.25"/>
    <row r="2561" ht="270" customHeight="1" x14ac:dyDescent="0.25"/>
    <row r="2562" ht="270" customHeight="1" x14ac:dyDescent="0.25"/>
    <row r="2563" ht="270" customHeight="1" x14ac:dyDescent="0.25"/>
    <row r="2564" ht="270" customHeight="1" x14ac:dyDescent="0.25"/>
    <row r="2565" ht="270" customHeight="1" x14ac:dyDescent="0.25"/>
    <row r="2566" ht="270" customHeight="1" x14ac:dyDescent="0.25"/>
    <row r="2567" ht="270" customHeight="1" x14ac:dyDescent="0.25"/>
    <row r="2568" ht="270" customHeight="1" x14ac:dyDescent="0.25"/>
    <row r="2569" ht="270" customHeight="1" x14ac:dyDescent="0.25"/>
    <row r="2570" ht="270" customHeight="1" x14ac:dyDescent="0.25"/>
    <row r="2571" ht="270" customHeight="1" x14ac:dyDescent="0.25"/>
    <row r="2572" ht="270" customHeight="1" x14ac:dyDescent="0.25"/>
    <row r="2573" ht="270" customHeight="1" x14ac:dyDescent="0.25"/>
    <row r="2574" ht="270" customHeight="1" x14ac:dyDescent="0.25"/>
    <row r="2575" ht="270" customHeight="1" x14ac:dyDescent="0.25"/>
    <row r="2576" ht="270" customHeight="1" x14ac:dyDescent="0.25"/>
    <row r="2577" ht="270" customHeight="1" x14ac:dyDescent="0.25"/>
    <row r="2578" ht="270" customHeight="1" x14ac:dyDescent="0.25"/>
    <row r="2579" ht="270" customHeight="1" x14ac:dyDescent="0.25"/>
    <row r="2580" ht="270" customHeight="1" x14ac:dyDescent="0.25"/>
    <row r="2581" ht="270" customHeight="1" x14ac:dyDescent="0.25"/>
    <row r="2582" ht="270" customHeight="1" x14ac:dyDescent="0.25"/>
    <row r="2583" ht="270" customHeight="1" x14ac:dyDescent="0.25"/>
    <row r="2584" ht="270" customHeight="1" x14ac:dyDescent="0.25"/>
    <row r="2585" ht="270" customHeight="1" x14ac:dyDescent="0.25"/>
    <row r="2586" ht="270" customHeight="1" x14ac:dyDescent="0.25"/>
    <row r="2587" ht="270" customHeight="1" x14ac:dyDescent="0.25"/>
    <row r="2588" ht="270" customHeight="1" x14ac:dyDescent="0.25"/>
    <row r="2589" ht="270" customHeight="1" x14ac:dyDescent="0.25"/>
    <row r="2590" ht="270" customHeight="1" x14ac:dyDescent="0.25"/>
    <row r="2591" ht="270" customHeight="1" x14ac:dyDescent="0.25"/>
    <row r="2592" ht="270" customHeight="1" x14ac:dyDescent="0.25"/>
    <row r="2593" ht="270" customHeight="1" x14ac:dyDescent="0.25"/>
    <row r="2594" ht="270" customHeight="1" x14ac:dyDescent="0.25"/>
    <row r="2595" ht="270" customHeight="1" x14ac:dyDescent="0.25"/>
    <row r="2596" ht="270" customHeight="1" x14ac:dyDescent="0.25"/>
    <row r="2597" ht="270" customHeight="1" x14ac:dyDescent="0.25"/>
    <row r="2598" ht="270" customHeight="1" x14ac:dyDescent="0.25"/>
    <row r="2599" ht="270" customHeight="1" x14ac:dyDescent="0.25"/>
    <row r="2600" ht="270" customHeight="1" x14ac:dyDescent="0.25"/>
    <row r="2601" ht="270" customHeight="1" x14ac:dyDescent="0.25"/>
    <row r="2602" ht="270" customHeight="1" x14ac:dyDescent="0.25"/>
    <row r="2603" ht="270" customHeight="1" x14ac:dyDescent="0.25"/>
    <row r="2604" ht="270" customHeight="1" x14ac:dyDescent="0.25"/>
    <row r="2605" ht="270" customHeight="1" x14ac:dyDescent="0.25"/>
    <row r="2606" ht="270" customHeight="1" x14ac:dyDescent="0.25"/>
    <row r="2607" ht="270" customHeight="1" x14ac:dyDescent="0.25"/>
    <row r="2608" ht="270" customHeight="1" x14ac:dyDescent="0.25"/>
    <row r="2609" ht="270" customHeight="1" x14ac:dyDescent="0.25"/>
    <row r="2610" ht="270" customHeight="1" x14ac:dyDescent="0.25"/>
    <row r="2611" ht="270" customHeight="1" x14ac:dyDescent="0.25"/>
    <row r="2612" ht="270" customHeight="1" x14ac:dyDescent="0.25"/>
    <row r="2613" ht="270" customHeight="1" x14ac:dyDescent="0.25"/>
    <row r="2614" ht="270" customHeight="1" x14ac:dyDescent="0.25"/>
    <row r="2615" ht="270" customHeight="1" x14ac:dyDescent="0.25"/>
    <row r="2616" ht="270" customHeight="1" x14ac:dyDescent="0.25"/>
    <row r="2617" ht="270" customHeight="1" x14ac:dyDescent="0.25"/>
    <row r="2618" ht="270" customHeight="1" x14ac:dyDescent="0.25"/>
    <row r="2619" ht="270" customHeight="1" x14ac:dyDescent="0.25"/>
    <row r="2620" ht="270" customHeight="1" x14ac:dyDescent="0.25"/>
    <row r="2621" ht="270" customHeight="1" x14ac:dyDescent="0.25"/>
    <row r="2622" ht="270" customHeight="1" x14ac:dyDescent="0.25"/>
    <row r="2623" ht="270" customHeight="1" x14ac:dyDescent="0.25"/>
    <row r="2624" ht="270" customHeight="1" x14ac:dyDescent="0.25"/>
    <row r="2625" ht="270" customHeight="1" x14ac:dyDescent="0.25"/>
    <row r="2626" ht="270" customHeight="1" x14ac:dyDescent="0.25"/>
    <row r="2627" ht="270" customHeight="1" x14ac:dyDescent="0.25"/>
    <row r="2628" ht="270" customHeight="1" x14ac:dyDescent="0.25"/>
    <row r="2629" ht="270" customHeight="1" x14ac:dyDescent="0.25"/>
    <row r="2630" ht="270" customHeight="1" x14ac:dyDescent="0.25"/>
    <row r="2631" ht="270" customHeight="1" x14ac:dyDescent="0.25"/>
    <row r="2632" ht="270" customHeight="1" x14ac:dyDescent="0.25"/>
    <row r="2633" ht="270" customHeight="1" x14ac:dyDescent="0.25"/>
    <row r="2634" ht="270" customHeight="1" x14ac:dyDescent="0.25"/>
    <row r="2635" ht="270" customHeight="1" x14ac:dyDescent="0.25"/>
    <row r="2636" ht="270" customHeight="1" x14ac:dyDescent="0.25"/>
    <row r="2637" ht="270" customHeight="1" x14ac:dyDescent="0.25"/>
    <row r="2638" ht="270" customHeight="1" x14ac:dyDescent="0.25"/>
    <row r="2639" ht="270" customHeight="1" x14ac:dyDescent="0.25"/>
    <row r="2640" ht="270" customHeight="1" x14ac:dyDescent="0.25"/>
    <row r="2641" ht="270" customHeight="1" x14ac:dyDescent="0.25"/>
    <row r="2642" ht="270" customHeight="1" x14ac:dyDescent="0.25"/>
    <row r="2643" ht="270" customHeight="1" x14ac:dyDescent="0.25"/>
    <row r="2644" ht="270" customHeight="1" x14ac:dyDescent="0.25"/>
    <row r="2645" ht="270" customHeight="1" x14ac:dyDescent="0.25"/>
    <row r="2646" ht="270" customHeight="1" x14ac:dyDescent="0.25"/>
    <row r="2647" ht="270" customHeight="1" x14ac:dyDescent="0.25"/>
    <row r="2648" ht="270" customHeight="1" x14ac:dyDescent="0.25"/>
    <row r="2649" ht="270" customHeight="1" x14ac:dyDescent="0.25"/>
    <row r="2650" ht="270" customHeight="1" x14ac:dyDescent="0.25"/>
    <row r="2651" ht="270" customHeight="1" x14ac:dyDescent="0.25"/>
    <row r="2652" ht="270" customHeight="1" x14ac:dyDescent="0.25"/>
    <row r="2653" ht="270" customHeight="1" x14ac:dyDescent="0.25"/>
    <row r="2654" ht="270" customHeight="1" x14ac:dyDescent="0.25"/>
    <row r="2655" ht="270" customHeight="1" x14ac:dyDescent="0.25"/>
    <row r="2656" ht="270" customHeight="1" x14ac:dyDescent="0.25"/>
    <row r="2657" ht="270" customHeight="1" x14ac:dyDescent="0.25"/>
    <row r="2658" ht="270" customHeight="1" x14ac:dyDescent="0.25"/>
    <row r="2659" ht="270" customHeight="1" x14ac:dyDescent="0.25"/>
    <row r="2660" ht="270" customHeight="1" x14ac:dyDescent="0.25"/>
    <row r="2661" ht="270" customHeight="1" x14ac:dyDescent="0.25"/>
    <row r="2662" ht="270" customHeight="1" x14ac:dyDescent="0.25"/>
    <row r="2663" ht="270" customHeight="1" x14ac:dyDescent="0.25"/>
    <row r="2664" ht="270" customHeight="1" x14ac:dyDescent="0.25"/>
    <row r="2665" ht="270" customHeight="1" x14ac:dyDescent="0.25"/>
    <row r="2666" ht="270" customHeight="1" x14ac:dyDescent="0.25"/>
    <row r="2667" ht="270" customHeight="1" x14ac:dyDescent="0.25"/>
    <row r="2668" ht="270" customHeight="1" x14ac:dyDescent="0.25"/>
    <row r="2669" ht="270" customHeight="1" x14ac:dyDescent="0.25"/>
    <row r="2670" ht="270" customHeight="1" x14ac:dyDescent="0.25"/>
    <row r="2671" ht="270" customHeight="1" x14ac:dyDescent="0.25"/>
    <row r="2672" ht="270" customHeight="1" x14ac:dyDescent="0.25"/>
    <row r="2673" ht="270" customHeight="1" x14ac:dyDescent="0.25"/>
    <row r="2674" ht="270" customHeight="1" x14ac:dyDescent="0.25"/>
    <row r="2675" ht="270" customHeight="1" x14ac:dyDescent="0.25"/>
    <row r="2676" ht="270" customHeight="1" x14ac:dyDescent="0.25"/>
    <row r="2677" ht="270" customHeight="1" x14ac:dyDescent="0.25"/>
    <row r="2678" ht="270" customHeight="1" x14ac:dyDescent="0.25"/>
    <row r="2679" ht="270" customHeight="1" x14ac:dyDescent="0.25"/>
    <row r="2680" ht="270" customHeight="1" x14ac:dyDescent="0.25"/>
    <row r="2681" ht="270" customHeight="1" x14ac:dyDescent="0.25"/>
    <row r="2682" ht="270" customHeight="1" x14ac:dyDescent="0.25"/>
    <row r="2683" ht="270" customHeight="1" x14ac:dyDescent="0.25"/>
    <row r="2684" ht="270" customHeight="1" x14ac:dyDescent="0.25"/>
    <row r="2685" ht="270" customHeight="1" x14ac:dyDescent="0.25"/>
    <row r="2686" ht="270" customHeight="1" x14ac:dyDescent="0.25"/>
    <row r="2687" ht="270" customHeight="1" x14ac:dyDescent="0.25"/>
    <row r="2688" ht="270" customHeight="1" x14ac:dyDescent="0.25"/>
    <row r="2689" ht="270" customHeight="1" x14ac:dyDescent="0.25"/>
    <row r="2690" ht="270" customHeight="1" x14ac:dyDescent="0.25"/>
    <row r="2691" ht="270" customHeight="1" x14ac:dyDescent="0.25"/>
    <row r="2692" ht="270" customHeight="1" x14ac:dyDescent="0.25"/>
    <row r="2693" ht="270" customHeight="1" x14ac:dyDescent="0.25"/>
    <row r="2694" ht="270" customHeight="1" x14ac:dyDescent="0.25"/>
    <row r="2695" ht="270" customHeight="1" x14ac:dyDescent="0.25"/>
    <row r="2696" ht="270" customHeight="1" x14ac:dyDescent="0.25"/>
    <row r="2697" ht="270" customHeight="1" x14ac:dyDescent="0.25"/>
    <row r="2698" ht="270" customHeight="1" x14ac:dyDescent="0.25"/>
    <row r="2699" ht="270" customHeight="1" x14ac:dyDescent="0.25"/>
    <row r="2700" ht="270" customHeight="1" x14ac:dyDescent="0.25"/>
    <row r="2701" ht="270" customHeight="1" x14ac:dyDescent="0.25"/>
    <row r="2702" ht="270" customHeight="1" x14ac:dyDescent="0.25"/>
    <row r="2703" ht="270" customHeight="1" x14ac:dyDescent="0.25"/>
    <row r="2704" ht="270" customHeight="1" x14ac:dyDescent="0.25"/>
    <row r="2705" ht="270" customHeight="1" x14ac:dyDescent="0.25"/>
    <row r="2706" ht="270" customHeight="1" x14ac:dyDescent="0.25"/>
    <row r="2707" ht="270" customHeight="1" x14ac:dyDescent="0.25"/>
    <row r="2708" ht="270" customHeight="1" x14ac:dyDescent="0.25"/>
    <row r="2709" ht="270" customHeight="1" x14ac:dyDescent="0.25"/>
    <row r="2710" ht="270" customHeight="1" x14ac:dyDescent="0.25"/>
    <row r="2711" ht="270" customHeight="1" x14ac:dyDescent="0.25"/>
    <row r="2712" ht="270" customHeight="1" x14ac:dyDescent="0.25"/>
    <row r="2713" ht="270" customHeight="1" x14ac:dyDescent="0.25"/>
    <row r="2714" ht="270" customHeight="1" x14ac:dyDescent="0.25"/>
    <row r="2715" ht="270" customHeight="1" x14ac:dyDescent="0.25"/>
    <row r="2716" ht="270" customHeight="1" x14ac:dyDescent="0.25"/>
    <row r="2717" ht="270" customHeight="1" x14ac:dyDescent="0.25"/>
    <row r="2718" ht="270" customHeight="1" x14ac:dyDescent="0.25"/>
    <row r="2719" ht="270" customHeight="1" x14ac:dyDescent="0.25"/>
    <row r="2720" ht="270" customHeight="1" x14ac:dyDescent="0.25"/>
    <row r="2721" ht="270" customHeight="1" x14ac:dyDescent="0.25"/>
    <row r="2722" ht="270" customHeight="1" x14ac:dyDescent="0.25"/>
    <row r="2723" ht="270" customHeight="1" x14ac:dyDescent="0.25"/>
    <row r="2724" ht="270" customHeight="1" x14ac:dyDescent="0.25"/>
    <row r="2725" ht="270" customHeight="1" x14ac:dyDescent="0.25"/>
    <row r="2726" ht="270" customHeight="1" x14ac:dyDescent="0.25"/>
    <row r="2727" ht="270" customHeight="1" x14ac:dyDescent="0.25"/>
    <row r="2728" ht="270" customHeight="1" x14ac:dyDescent="0.25"/>
    <row r="2729" ht="270" customHeight="1" x14ac:dyDescent="0.25"/>
    <row r="2730" ht="270" customHeight="1" x14ac:dyDescent="0.25"/>
    <row r="2731" ht="270" customHeight="1" x14ac:dyDescent="0.25"/>
    <row r="2732" ht="270" customHeight="1" x14ac:dyDescent="0.25"/>
    <row r="2733" ht="270" customHeight="1" x14ac:dyDescent="0.25"/>
    <row r="2734" ht="270" customHeight="1" x14ac:dyDescent="0.25"/>
    <row r="2735" ht="270" customHeight="1" x14ac:dyDescent="0.25"/>
    <row r="2736" ht="270" customHeight="1" x14ac:dyDescent="0.25"/>
    <row r="2737" ht="270" customHeight="1" x14ac:dyDescent="0.25"/>
    <row r="2738" ht="270" customHeight="1" x14ac:dyDescent="0.25"/>
    <row r="2739" ht="270" customHeight="1" x14ac:dyDescent="0.25"/>
    <row r="2740" ht="270" customHeight="1" x14ac:dyDescent="0.25"/>
    <row r="2741" ht="270" customHeight="1" x14ac:dyDescent="0.25"/>
    <row r="2742" ht="270" customHeight="1" x14ac:dyDescent="0.25"/>
    <row r="2743" ht="270" customHeight="1" x14ac:dyDescent="0.25"/>
    <row r="2744" ht="270" customHeight="1" x14ac:dyDescent="0.25"/>
    <row r="2745" ht="270" customHeight="1" x14ac:dyDescent="0.25"/>
    <row r="2746" ht="270" customHeight="1" x14ac:dyDescent="0.25"/>
    <row r="2747" ht="270" customHeight="1" x14ac:dyDescent="0.25"/>
    <row r="2748" ht="270" customHeight="1" x14ac:dyDescent="0.25"/>
    <row r="2749" ht="270" customHeight="1" x14ac:dyDescent="0.25"/>
    <row r="2750" ht="270" customHeight="1" x14ac:dyDescent="0.25"/>
    <row r="2751" ht="270" customHeight="1" x14ac:dyDescent="0.25"/>
    <row r="2752" ht="270" customHeight="1" x14ac:dyDescent="0.25"/>
    <row r="2753" ht="270" customHeight="1" x14ac:dyDescent="0.25"/>
    <row r="2754" ht="270" customHeight="1" x14ac:dyDescent="0.25"/>
    <row r="2755" ht="270" customHeight="1" x14ac:dyDescent="0.25"/>
    <row r="2756" ht="270" customHeight="1" x14ac:dyDescent="0.25"/>
    <row r="2757" ht="270" customHeight="1" x14ac:dyDescent="0.25"/>
    <row r="2758" ht="270" customHeight="1" x14ac:dyDescent="0.25"/>
    <row r="2759" ht="270" customHeight="1" x14ac:dyDescent="0.25"/>
    <row r="2760" ht="270" customHeight="1" x14ac:dyDescent="0.25"/>
    <row r="2761" ht="270" customHeight="1" x14ac:dyDescent="0.25"/>
    <row r="2762" ht="270" customHeight="1" x14ac:dyDescent="0.25"/>
    <row r="2763" ht="270" customHeight="1" x14ac:dyDescent="0.25"/>
    <row r="2764" ht="270" customHeight="1" x14ac:dyDescent="0.25"/>
    <row r="2765" ht="270" customHeight="1" x14ac:dyDescent="0.25"/>
    <row r="2766" ht="270" customHeight="1" x14ac:dyDescent="0.25"/>
    <row r="2767" ht="270" customHeight="1" x14ac:dyDescent="0.25"/>
    <row r="2768" ht="270" customHeight="1" x14ac:dyDescent="0.25"/>
    <row r="2769" ht="270" customHeight="1" x14ac:dyDescent="0.25"/>
    <row r="2770" ht="270" customHeight="1" x14ac:dyDescent="0.25"/>
    <row r="2771" ht="270" customHeight="1" x14ac:dyDescent="0.25"/>
    <row r="2772" ht="270" customHeight="1" x14ac:dyDescent="0.25"/>
    <row r="2773" ht="270" customHeight="1" x14ac:dyDescent="0.25"/>
    <row r="2774" ht="270" customHeight="1" x14ac:dyDescent="0.25"/>
    <row r="2775" ht="270" customHeight="1" x14ac:dyDescent="0.25"/>
    <row r="2776" ht="270" customHeight="1" x14ac:dyDescent="0.25"/>
    <row r="2777" ht="270" customHeight="1" x14ac:dyDescent="0.25"/>
    <row r="2778" ht="270" customHeight="1" x14ac:dyDescent="0.25"/>
    <row r="2779" ht="270" customHeight="1" x14ac:dyDescent="0.25"/>
    <row r="2780" ht="270" customHeight="1" x14ac:dyDescent="0.25"/>
    <row r="2781" ht="270" customHeight="1" x14ac:dyDescent="0.25"/>
    <row r="2782" ht="270" customHeight="1" x14ac:dyDescent="0.25"/>
    <row r="2783" ht="270" customHeight="1" x14ac:dyDescent="0.25"/>
    <row r="2784" ht="270" customHeight="1" x14ac:dyDescent="0.25"/>
    <row r="2785" ht="270" customHeight="1" x14ac:dyDescent="0.25"/>
    <row r="2786" ht="270" customHeight="1" x14ac:dyDescent="0.25"/>
    <row r="2787" ht="270" customHeight="1" x14ac:dyDescent="0.25"/>
    <row r="2788" ht="270" customHeight="1" x14ac:dyDescent="0.25"/>
    <row r="2789" ht="270" customHeight="1" x14ac:dyDescent="0.25"/>
    <row r="2790" ht="270" customHeight="1" x14ac:dyDescent="0.25"/>
    <row r="2791" ht="270" customHeight="1" x14ac:dyDescent="0.25"/>
    <row r="2792" ht="270" customHeight="1" x14ac:dyDescent="0.25"/>
    <row r="2793" ht="270" customHeight="1" x14ac:dyDescent="0.25"/>
    <row r="2794" ht="270" customHeight="1" x14ac:dyDescent="0.25"/>
    <row r="2795" ht="270" customHeight="1" x14ac:dyDescent="0.25"/>
    <row r="2796" ht="270" customHeight="1" x14ac:dyDescent="0.25"/>
    <row r="2797" ht="270" customHeight="1" x14ac:dyDescent="0.25"/>
    <row r="2798" ht="270" customHeight="1" x14ac:dyDescent="0.25"/>
    <row r="2799" ht="270" customHeight="1" x14ac:dyDescent="0.25"/>
    <row r="2800" ht="270" customHeight="1" x14ac:dyDescent="0.25"/>
    <row r="2801" ht="270" customHeight="1" x14ac:dyDescent="0.25"/>
    <row r="2802" ht="270" customHeight="1" x14ac:dyDescent="0.25"/>
    <row r="2803" ht="270" customHeight="1" x14ac:dyDescent="0.25"/>
    <row r="2804" ht="270" customHeight="1" x14ac:dyDescent="0.25"/>
    <row r="2805" ht="270" customHeight="1" x14ac:dyDescent="0.25"/>
    <row r="2806" ht="270" customHeight="1" x14ac:dyDescent="0.25"/>
    <row r="2807" ht="270" customHeight="1" x14ac:dyDescent="0.25"/>
    <row r="2808" ht="270" customHeight="1" x14ac:dyDescent="0.25"/>
    <row r="2809" ht="270" customHeight="1" x14ac:dyDescent="0.25"/>
    <row r="2810" ht="270" customHeight="1" x14ac:dyDescent="0.25"/>
    <row r="2811" ht="270" customHeight="1" x14ac:dyDescent="0.25"/>
    <row r="2812" ht="270" customHeight="1" x14ac:dyDescent="0.25"/>
    <row r="2813" ht="270" customHeight="1" x14ac:dyDescent="0.25"/>
    <row r="2814" ht="270" customHeight="1" x14ac:dyDescent="0.25"/>
    <row r="2815" ht="270" customHeight="1" x14ac:dyDescent="0.25"/>
    <row r="2816" ht="270" customHeight="1" x14ac:dyDescent="0.25"/>
    <row r="2817" ht="270" customHeight="1" x14ac:dyDescent="0.25"/>
    <row r="2818" ht="270" customHeight="1" x14ac:dyDescent="0.25"/>
    <row r="2819" ht="270" customHeight="1" x14ac:dyDescent="0.25"/>
    <row r="2820" ht="270" customHeight="1" x14ac:dyDescent="0.25"/>
    <row r="2821" ht="270" customHeight="1" x14ac:dyDescent="0.25"/>
    <row r="2822" ht="270" customHeight="1" x14ac:dyDescent="0.25"/>
    <row r="2823" ht="270" customHeight="1" x14ac:dyDescent="0.25"/>
    <row r="2824" ht="270" customHeight="1" x14ac:dyDescent="0.25"/>
    <row r="2825" ht="270" customHeight="1" x14ac:dyDescent="0.25"/>
    <row r="2826" ht="270" customHeight="1" x14ac:dyDescent="0.25"/>
    <row r="2827" ht="270" customHeight="1" x14ac:dyDescent="0.25"/>
    <row r="2828" ht="270" customHeight="1" x14ac:dyDescent="0.25"/>
    <row r="2829" ht="270" customHeight="1" x14ac:dyDescent="0.25"/>
    <row r="2830" ht="270" customHeight="1" x14ac:dyDescent="0.25"/>
    <row r="2831" ht="270" customHeight="1" x14ac:dyDescent="0.25"/>
    <row r="2832" ht="270" customHeight="1" x14ac:dyDescent="0.25"/>
    <row r="2833" ht="270" customHeight="1" x14ac:dyDescent="0.25"/>
    <row r="2834" ht="270" customHeight="1" x14ac:dyDescent="0.25"/>
    <row r="2835" ht="270" customHeight="1" x14ac:dyDescent="0.25"/>
    <row r="2836" ht="270" customHeight="1" x14ac:dyDescent="0.25"/>
    <row r="2837" ht="270" customHeight="1" x14ac:dyDescent="0.25"/>
    <row r="2838" ht="270" customHeight="1" x14ac:dyDescent="0.25"/>
    <row r="2839" ht="270" customHeight="1" x14ac:dyDescent="0.25"/>
    <row r="2840" ht="270" customHeight="1" x14ac:dyDescent="0.25"/>
    <row r="2841" ht="270" customHeight="1" x14ac:dyDescent="0.25"/>
    <row r="2842" ht="270" customHeight="1" x14ac:dyDescent="0.25"/>
    <row r="2843" ht="270" customHeight="1" x14ac:dyDescent="0.25"/>
    <row r="2844" ht="270" customHeight="1" x14ac:dyDescent="0.25"/>
    <row r="2845" ht="270" customHeight="1" x14ac:dyDescent="0.25"/>
    <row r="2846" ht="270" customHeight="1" x14ac:dyDescent="0.25"/>
    <row r="2847" ht="270" customHeight="1" x14ac:dyDescent="0.25"/>
    <row r="2848" ht="270" customHeight="1" x14ac:dyDescent="0.25"/>
    <row r="2849" ht="270" customHeight="1" x14ac:dyDescent="0.25"/>
    <row r="2850" ht="270" customHeight="1" x14ac:dyDescent="0.25"/>
    <row r="2851" ht="270" customHeight="1" x14ac:dyDescent="0.25"/>
    <row r="2852" ht="270" customHeight="1" x14ac:dyDescent="0.25"/>
    <row r="2853" ht="270" customHeight="1" x14ac:dyDescent="0.25"/>
    <row r="2854" ht="270" customHeight="1" x14ac:dyDescent="0.25"/>
    <row r="2855" ht="270" customHeight="1" x14ac:dyDescent="0.25"/>
    <row r="2856" ht="270" customHeight="1" x14ac:dyDescent="0.25"/>
    <row r="2857" ht="270" customHeight="1" x14ac:dyDescent="0.25"/>
    <row r="2858" ht="270" customHeight="1" x14ac:dyDescent="0.25"/>
    <row r="2859" ht="270" customHeight="1" x14ac:dyDescent="0.25"/>
    <row r="2860" ht="270" customHeight="1" x14ac:dyDescent="0.25"/>
    <row r="2861" ht="270" customHeight="1" x14ac:dyDescent="0.25"/>
    <row r="2862" ht="270" customHeight="1" x14ac:dyDescent="0.25"/>
    <row r="2863" ht="270" customHeight="1" x14ac:dyDescent="0.25"/>
    <row r="2864" ht="270" customHeight="1" x14ac:dyDescent="0.25"/>
    <row r="2865" ht="270" customHeight="1" x14ac:dyDescent="0.25"/>
    <row r="2866" ht="270" customHeight="1" x14ac:dyDescent="0.25"/>
    <row r="2867" ht="270" customHeight="1" x14ac:dyDescent="0.25"/>
    <row r="2868" ht="270" customHeight="1" x14ac:dyDescent="0.25"/>
    <row r="2869" ht="270" customHeight="1" x14ac:dyDescent="0.25"/>
    <row r="2870" ht="270" customHeight="1" x14ac:dyDescent="0.25"/>
    <row r="2871" ht="270" customHeight="1" x14ac:dyDescent="0.25"/>
    <row r="2872" ht="270" customHeight="1" x14ac:dyDescent="0.25"/>
    <row r="2873" ht="270" customHeight="1" x14ac:dyDescent="0.25"/>
    <row r="2874" ht="270" customHeight="1" x14ac:dyDescent="0.25"/>
    <row r="2875" ht="270" customHeight="1" x14ac:dyDescent="0.25"/>
    <row r="2876" ht="270" customHeight="1" x14ac:dyDescent="0.25"/>
    <row r="2877" ht="270" customHeight="1" x14ac:dyDescent="0.25"/>
    <row r="2878" ht="270" customHeight="1" x14ac:dyDescent="0.25"/>
    <row r="2879" ht="270" customHeight="1" x14ac:dyDescent="0.25"/>
    <row r="2880" ht="270" customHeight="1" x14ac:dyDescent="0.25"/>
    <row r="2881" ht="270" customHeight="1" x14ac:dyDescent="0.25"/>
    <row r="2882" ht="270" customHeight="1" x14ac:dyDescent="0.25"/>
    <row r="2883" ht="270" customHeight="1" x14ac:dyDescent="0.25"/>
    <row r="2884" ht="270" customHeight="1" x14ac:dyDescent="0.25"/>
    <row r="2885" ht="270" customHeight="1" x14ac:dyDescent="0.25"/>
    <row r="2886" ht="270" customHeight="1" x14ac:dyDescent="0.25"/>
    <row r="2887" ht="270" customHeight="1" x14ac:dyDescent="0.25"/>
    <row r="2888" ht="270" customHeight="1" x14ac:dyDescent="0.25"/>
    <row r="2889" ht="270" customHeight="1" x14ac:dyDescent="0.25"/>
    <row r="2890" ht="270" customHeight="1" x14ac:dyDescent="0.25"/>
    <row r="2891" ht="270" customHeight="1" x14ac:dyDescent="0.25"/>
    <row r="2892" ht="270" customHeight="1" x14ac:dyDescent="0.25"/>
    <row r="2893" ht="270" customHeight="1" x14ac:dyDescent="0.25"/>
    <row r="2894" ht="270" customHeight="1" x14ac:dyDescent="0.25"/>
    <row r="2895" ht="270" customHeight="1" x14ac:dyDescent="0.25"/>
    <row r="2896" ht="270" customHeight="1" x14ac:dyDescent="0.25"/>
    <row r="2897" ht="270" customHeight="1" x14ac:dyDescent="0.25"/>
    <row r="2898" ht="270" customHeight="1" x14ac:dyDescent="0.25"/>
    <row r="2899" ht="270" customHeight="1" x14ac:dyDescent="0.25"/>
    <row r="2900" ht="270" customHeight="1" x14ac:dyDescent="0.25"/>
    <row r="2901" ht="270" customHeight="1" x14ac:dyDescent="0.25"/>
    <row r="2902" ht="270" customHeight="1" x14ac:dyDescent="0.25"/>
    <row r="2903" ht="270" customHeight="1" x14ac:dyDescent="0.25"/>
    <row r="2904" ht="270" customHeight="1" x14ac:dyDescent="0.25"/>
    <row r="2905" ht="270" customHeight="1" x14ac:dyDescent="0.25"/>
    <row r="2906" ht="270" customHeight="1" x14ac:dyDescent="0.25"/>
    <row r="2907" ht="270" customHeight="1" x14ac:dyDescent="0.25"/>
    <row r="2908" ht="270" customHeight="1" x14ac:dyDescent="0.25"/>
    <row r="2909" ht="270" customHeight="1" x14ac:dyDescent="0.25"/>
    <row r="2910" ht="270" customHeight="1" x14ac:dyDescent="0.25"/>
    <row r="2911" ht="270" customHeight="1" x14ac:dyDescent="0.25"/>
    <row r="2912" ht="270" customHeight="1" x14ac:dyDescent="0.25"/>
    <row r="2913" ht="270" customHeight="1" x14ac:dyDescent="0.25"/>
    <row r="2914" ht="270" customHeight="1" x14ac:dyDescent="0.25"/>
    <row r="2915" ht="270" customHeight="1" x14ac:dyDescent="0.25"/>
    <row r="2916" ht="270" customHeight="1" x14ac:dyDescent="0.25"/>
    <row r="2917" ht="270" customHeight="1" x14ac:dyDescent="0.25"/>
    <row r="2918" ht="270" customHeight="1" x14ac:dyDescent="0.25"/>
    <row r="2919" ht="270" customHeight="1" x14ac:dyDescent="0.25"/>
    <row r="2920" ht="270" customHeight="1" x14ac:dyDescent="0.25"/>
    <row r="2921" ht="270" customHeight="1" x14ac:dyDescent="0.25"/>
    <row r="2922" ht="270" customHeight="1" x14ac:dyDescent="0.25"/>
    <row r="2923" ht="270" customHeight="1" x14ac:dyDescent="0.25"/>
    <row r="2924" ht="270" customHeight="1" x14ac:dyDescent="0.25"/>
    <row r="2925" ht="270" customHeight="1" x14ac:dyDescent="0.25"/>
    <row r="2926" ht="270" customHeight="1" x14ac:dyDescent="0.25"/>
    <row r="2927" ht="270" customHeight="1" x14ac:dyDescent="0.25"/>
    <row r="2928" ht="270" customHeight="1" x14ac:dyDescent="0.25"/>
    <row r="2929" ht="270" customHeight="1" x14ac:dyDescent="0.25"/>
    <row r="2930" ht="270" customHeight="1" x14ac:dyDescent="0.25"/>
    <row r="2931" ht="270" customHeight="1" x14ac:dyDescent="0.25"/>
    <row r="2932" ht="270" customHeight="1" x14ac:dyDescent="0.25"/>
    <row r="2933" ht="270" customHeight="1" x14ac:dyDescent="0.25"/>
    <row r="2934" ht="270" customHeight="1" x14ac:dyDescent="0.25"/>
    <row r="2935" ht="270" customHeight="1" x14ac:dyDescent="0.25"/>
    <row r="2936" ht="270" customHeight="1" x14ac:dyDescent="0.25"/>
    <row r="2937" ht="270" customHeight="1" x14ac:dyDescent="0.25"/>
    <row r="2938" ht="270" customHeight="1" x14ac:dyDescent="0.25"/>
    <row r="2939" ht="270" customHeight="1" x14ac:dyDescent="0.25"/>
    <row r="2940" ht="270" customHeight="1" x14ac:dyDescent="0.25"/>
    <row r="2941" ht="270" customHeight="1" x14ac:dyDescent="0.25"/>
    <row r="2942" ht="270" customHeight="1" x14ac:dyDescent="0.25"/>
    <row r="2943" ht="270" customHeight="1" x14ac:dyDescent="0.25"/>
    <row r="2944" ht="270" customHeight="1" x14ac:dyDescent="0.25"/>
    <row r="2945" ht="270" customHeight="1" x14ac:dyDescent="0.25"/>
    <row r="2946" ht="270" customHeight="1" x14ac:dyDescent="0.25"/>
    <row r="2947" ht="270" customHeight="1" x14ac:dyDescent="0.25"/>
    <row r="2948" ht="270" customHeight="1" x14ac:dyDescent="0.25"/>
    <row r="2949" ht="270" customHeight="1" x14ac:dyDescent="0.25"/>
    <row r="2950" ht="270" customHeight="1" x14ac:dyDescent="0.25"/>
    <row r="2951" ht="270" customHeight="1" x14ac:dyDescent="0.25"/>
    <row r="2952" ht="270" customHeight="1" x14ac:dyDescent="0.25"/>
    <row r="2953" ht="270" customHeight="1" x14ac:dyDescent="0.25"/>
    <row r="2954" ht="270" customHeight="1" x14ac:dyDescent="0.25"/>
    <row r="2955" ht="270" customHeight="1" x14ac:dyDescent="0.25"/>
    <row r="2956" ht="270" customHeight="1" x14ac:dyDescent="0.25"/>
    <row r="2957" ht="270" customHeight="1" x14ac:dyDescent="0.25"/>
    <row r="2958" ht="270" customHeight="1" x14ac:dyDescent="0.25"/>
    <row r="2959" ht="270" customHeight="1" x14ac:dyDescent="0.25"/>
    <row r="2960" ht="270" customHeight="1" x14ac:dyDescent="0.25"/>
    <row r="2961" ht="270" customHeight="1" x14ac:dyDescent="0.25"/>
    <row r="2962" ht="270" customHeight="1" x14ac:dyDescent="0.25"/>
    <row r="2963" ht="270" customHeight="1" x14ac:dyDescent="0.25"/>
    <row r="2964" ht="270" customHeight="1" x14ac:dyDescent="0.25"/>
    <row r="2965" ht="270" customHeight="1" x14ac:dyDescent="0.25"/>
    <row r="2966" ht="270" customHeight="1" x14ac:dyDescent="0.25"/>
    <row r="2967" ht="270" customHeight="1" x14ac:dyDescent="0.25"/>
    <row r="2968" ht="270" customHeight="1" x14ac:dyDescent="0.25"/>
    <row r="2969" ht="270" customHeight="1" x14ac:dyDescent="0.25"/>
    <row r="2970" ht="270" customHeight="1" x14ac:dyDescent="0.25"/>
    <row r="2971" ht="270" customHeight="1" x14ac:dyDescent="0.25"/>
    <row r="2972" ht="270" customHeight="1" x14ac:dyDescent="0.25"/>
    <row r="2973" ht="270" customHeight="1" x14ac:dyDescent="0.25"/>
    <row r="2974" ht="270" customHeight="1" x14ac:dyDescent="0.25"/>
    <row r="2975" ht="270" customHeight="1" x14ac:dyDescent="0.25"/>
    <row r="2976" ht="270" customHeight="1" x14ac:dyDescent="0.25"/>
    <row r="2977" ht="270" customHeight="1" x14ac:dyDescent="0.25"/>
    <row r="2978" ht="270" customHeight="1" x14ac:dyDescent="0.25"/>
    <row r="2979" ht="270" customHeight="1" x14ac:dyDescent="0.25"/>
    <row r="2980" ht="270" customHeight="1" x14ac:dyDescent="0.25"/>
    <row r="2981" ht="270" customHeight="1" x14ac:dyDescent="0.25"/>
    <row r="2982" ht="270" customHeight="1" x14ac:dyDescent="0.25"/>
    <row r="2983" ht="270" customHeight="1" x14ac:dyDescent="0.25"/>
    <row r="2984" ht="270" customHeight="1" x14ac:dyDescent="0.25"/>
    <row r="2985" ht="270" customHeight="1" x14ac:dyDescent="0.25"/>
    <row r="2986" ht="270" customHeight="1" x14ac:dyDescent="0.25"/>
    <row r="2987" ht="270" customHeight="1" x14ac:dyDescent="0.25"/>
    <row r="2988" ht="270" customHeight="1" x14ac:dyDescent="0.25"/>
    <row r="2989" ht="270" customHeight="1" x14ac:dyDescent="0.25"/>
    <row r="2990" ht="270" customHeight="1" x14ac:dyDescent="0.25"/>
    <row r="2991" ht="270" customHeight="1" x14ac:dyDescent="0.25"/>
    <row r="2992" ht="270" customHeight="1" x14ac:dyDescent="0.25"/>
    <row r="2993" ht="270" customHeight="1" x14ac:dyDescent="0.25"/>
    <row r="2994" ht="270" customHeight="1" x14ac:dyDescent="0.25"/>
    <row r="2995" ht="270" customHeight="1" x14ac:dyDescent="0.25"/>
    <row r="2996" ht="270" customHeight="1" x14ac:dyDescent="0.25"/>
    <row r="2997" ht="270" customHeight="1" x14ac:dyDescent="0.25"/>
    <row r="2998" ht="270" customHeight="1" x14ac:dyDescent="0.25"/>
    <row r="2999" ht="270" customHeight="1" x14ac:dyDescent="0.25"/>
    <row r="3000" ht="270" customHeight="1" x14ac:dyDescent="0.25"/>
    <row r="3001" ht="270" customHeight="1" x14ac:dyDescent="0.25"/>
    <row r="3002" ht="270" customHeight="1" x14ac:dyDescent="0.25"/>
    <row r="3003" ht="270" customHeight="1" x14ac:dyDescent="0.25"/>
    <row r="3004" ht="270" customHeight="1" x14ac:dyDescent="0.25"/>
    <row r="3005" ht="270" customHeight="1" x14ac:dyDescent="0.25"/>
    <row r="3006" ht="270" customHeight="1" x14ac:dyDescent="0.25"/>
    <row r="3007" ht="270" customHeight="1" x14ac:dyDescent="0.25"/>
    <row r="3008" ht="270" customHeight="1" x14ac:dyDescent="0.25"/>
    <row r="3009" ht="270" customHeight="1" x14ac:dyDescent="0.25"/>
    <row r="3010" ht="270" customHeight="1" x14ac:dyDescent="0.25"/>
    <row r="3011" ht="270" customHeight="1" x14ac:dyDescent="0.25"/>
    <row r="3012" ht="270" customHeight="1" x14ac:dyDescent="0.25"/>
    <row r="3013" ht="270" customHeight="1" x14ac:dyDescent="0.25"/>
    <row r="3014" ht="270" customHeight="1" x14ac:dyDescent="0.25"/>
    <row r="3015" ht="270" customHeight="1" x14ac:dyDescent="0.25"/>
    <row r="3016" ht="270" customHeight="1" x14ac:dyDescent="0.25"/>
    <row r="3017" ht="270" customHeight="1" x14ac:dyDescent="0.25"/>
    <row r="3018" ht="270" customHeight="1" x14ac:dyDescent="0.25"/>
    <row r="3019" ht="270" customHeight="1" x14ac:dyDescent="0.25"/>
    <row r="3020" ht="270" customHeight="1" x14ac:dyDescent="0.25"/>
    <row r="3021" ht="270" customHeight="1" x14ac:dyDescent="0.25"/>
    <row r="3022" ht="270" customHeight="1" x14ac:dyDescent="0.25"/>
    <row r="3023" ht="270" customHeight="1" x14ac:dyDescent="0.25"/>
    <row r="3024" ht="270" customHeight="1" x14ac:dyDescent="0.25"/>
    <row r="3025" ht="270" customHeight="1" x14ac:dyDescent="0.25"/>
    <row r="3026" ht="270" customHeight="1" x14ac:dyDescent="0.25"/>
    <row r="3027" ht="270" customHeight="1" x14ac:dyDescent="0.25"/>
    <row r="3028" ht="270" customHeight="1" x14ac:dyDescent="0.25"/>
    <row r="3029" ht="270" customHeight="1" x14ac:dyDescent="0.25"/>
    <row r="3030" ht="270" customHeight="1" x14ac:dyDescent="0.25"/>
    <row r="3031" ht="270" customHeight="1" x14ac:dyDescent="0.25"/>
    <row r="3032" ht="270" customHeight="1" x14ac:dyDescent="0.25"/>
    <row r="3033" ht="270" customHeight="1" x14ac:dyDescent="0.25"/>
    <row r="3034" ht="270" customHeight="1" x14ac:dyDescent="0.25"/>
    <row r="3035" ht="270" customHeight="1" x14ac:dyDescent="0.25"/>
    <row r="3036" ht="270" customHeight="1" x14ac:dyDescent="0.25"/>
    <row r="3037" ht="270" customHeight="1" x14ac:dyDescent="0.25"/>
    <row r="3038" ht="270" customHeight="1" x14ac:dyDescent="0.25"/>
    <row r="3039" ht="270" customHeight="1" x14ac:dyDescent="0.25"/>
    <row r="3040" ht="270" customHeight="1" x14ac:dyDescent="0.25"/>
    <row r="3041" ht="270" customHeight="1" x14ac:dyDescent="0.25"/>
    <row r="3042" ht="270" customHeight="1" x14ac:dyDescent="0.25"/>
    <row r="3043" ht="270" customHeight="1" x14ac:dyDescent="0.25"/>
    <row r="3044" ht="270" customHeight="1" x14ac:dyDescent="0.25"/>
    <row r="3045" ht="270" customHeight="1" x14ac:dyDescent="0.25"/>
    <row r="3046" ht="270" customHeight="1" x14ac:dyDescent="0.25"/>
    <row r="3047" ht="270" customHeight="1" x14ac:dyDescent="0.25"/>
    <row r="3048" ht="270" customHeight="1" x14ac:dyDescent="0.25"/>
    <row r="3049" ht="270" customHeight="1" x14ac:dyDescent="0.25"/>
    <row r="3050" ht="270" customHeight="1" x14ac:dyDescent="0.25"/>
    <row r="3051" ht="270" customHeight="1" x14ac:dyDescent="0.25"/>
    <row r="3052" ht="270" customHeight="1" x14ac:dyDescent="0.25"/>
    <row r="3053" ht="270" customHeight="1" x14ac:dyDescent="0.25"/>
    <row r="3054" ht="270" customHeight="1" x14ac:dyDescent="0.25"/>
    <row r="3055" ht="270" customHeight="1" x14ac:dyDescent="0.25"/>
    <row r="3056" ht="270" customHeight="1" x14ac:dyDescent="0.25"/>
    <row r="3057" ht="270" customHeight="1" x14ac:dyDescent="0.25"/>
    <row r="3058" ht="270" customHeight="1" x14ac:dyDescent="0.25"/>
    <row r="3059" ht="270" customHeight="1" x14ac:dyDescent="0.25"/>
    <row r="3060" ht="270" customHeight="1" x14ac:dyDescent="0.25"/>
    <row r="3061" ht="270" customHeight="1" x14ac:dyDescent="0.25"/>
    <row r="3062" ht="270" customHeight="1" x14ac:dyDescent="0.25"/>
    <row r="3063" ht="270" customHeight="1" x14ac:dyDescent="0.25"/>
    <row r="3064" ht="270" customHeight="1" x14ac:dyDescent="0.25"/>
    <row r="3065" ht="270" customHeight="1" x14ac:dyDescent="0.25"/>
    <row r="3066" ht="270" customHeight="1" x14ac:dyDescent="0.25"/>
    <row r="3067" ht="270" customHeight="1" x14ac:dyDescent="0.25"/>
    <row r="3068" ht="270" customHeight="1" x14ac:dyDescent="0.25"/>
    <row r="3069" ht="270" customHeight="1" x14ac:dyDescent="0.25"/>
    <row r="3070" ht="270" customHeight="1" x14ac:dyDescent="0.25"/>
    <row r="3071" ht="270" customHeight="1" x14ac:dyDescent="0.25"/>
    <row r="3072" ht="270" customHeight="1" x14ac:dyDescent="0.25"/>
    <row r="3073" ht="270" customHeight="1" x14ac:dyDescent="0.25"/>
    <row r="3074" ht="270" customHeight="1" x14ac:dyDescent="0.25"/>
    <row r="3075" ht="270" customHeight="1" x14ac:dyDescent="0.25"/>
    <row r="3076" ht="270" customHeight="1" x14ac:dyDescent="0.25"/>
    <row r="3077" ht="270" customHeight="1" x14ac:dyDescent="0.25"/>
    <row r="3078" ht="270" customHeight="1" x14ac:dyDescent="0.25"/>
    <row r="3079" ht="270" customHeight="1" x14ac:dyDescent="0.25"/>
    <row r="3080" ht="270" customHeight="1" x14ac:dyDescent="0.25"/>
    <row r="3081" ht="270" customHeight="1" x14ac:dyDescent="0.25"/>
    <row r="3082" ht="270" customHeight="1" x14ac:dyDescent="0.25"/>
    <row r="3083" ht="270" customHeight="1" x14ac:dyDescent="0.25"/>
    <row r="3084" ht="270" customHeight="1" x14ac:dyDescent="0.25"/>
    <row r="3085" ht="270" customHeight="1" x14ac:dyDescent="0.25"/>
    <row r="3086" ht="270" customHeight="1" x14ac:dyDescent="0.25"/>
    <row r="3087" ht="270" customHeight="1" x14ac:dyDescent="0.25"/>
    <row r="3088" ht="270" customHeight="1" x14ac:dyDescent="0.25"/>
    <row r="3089" ht="270" customHeight="1" x14ac:dyDescent="0.25"/>
    <row r="3090" ht="270" customHeight="1" x14ac:dyDescent="0.25"/>
    <row r="3091" ht="270" customHeight="1" x14ac:dyDescent="0.25"/>
    <row r="3092" ht="270" customHeight="1" x14ac:dyDescent="0.25"/>
    <row r="3093" ht="270" customHeight="1" x14ac:dyDescent="0.25"/>
    <row r="3094" ht="270" customHeight="1" x14ac:dyDescent="0.25"/>
    <row r="3095" ht="270" customHeight="1" x14ac:dyDescent="0.25"/>
    <row r="3096" ht="270" customHeight="1" x14ac:dyDescent="0.25"/>
    <row r="3097" ht="270" customHeight="1" x14ac:dyDescent="0.25"/>
    <row r="3098" ht="270" customHeight="1" x14ac:dyDescent="0.25"/>
    <row r="3099" ht="270" customHeight="1" x14ac:dyDescent="0.25"/>
    <row r="3100" ht="270" customHeight="1" x14ac:dyDescent="0.25"/>
    <row r="3101" ht="270" customHeight="1" x14ac:dyDescent="0.25"/>
    <row r="3102" ht="270" customHeight="1" x14ac:dyDescent="0.25"/>
    <row r="3103" ht="270" customHeight="1" x14ac:dyDescent="0.25"/>
    <row r="3104" ht="270" customHeight="1" x14ac:dyDescent="0.25"/>
    <row r="3105" ht="270" customHeight="1" x14ac:dyDescent="0.25"/>
    <row r="3106" ht="270" customHeight="1" x14ac:dyDescent="0.25"/>
    <row r="3107" ht="270" customHeight="1" x14ac:dyDescent="0.25"/>
    <row r="3108" ht="270" customHeight="1" x14ac:dyDescent="0.25"/>
    <row r="3109" ht="270" customHeight="1" x14ac:dyDescent="0.25"/>
    <row r="3110" ht="270" customHeight="1" x14ac:dyDescent="0.25"/>
    <row r="3111" ht="270" customHeight="1" x14ac:dyDescent="0.25"/>
    <row r="3112" ht="270" customHeight="1" x14ac:dyDescent="0.25"/>
    <row r="3113" ht="270" customHeight="1" x14ac:dyDescent="0.25"/>
    <row r="3114" ht="270" customHeight="1" x14ac:dyDescent="0.25"/>
    <row r="3115" ht="270" customHeight="1" x14ac:dyDescent="0.25"/>
    <row r="3116" ht="270" customHeight="1" x14ac:dyDescent="0.25"/>
    <row r="3117" ht="270" customHeight="1" x14ac:dyDescent="0.25"/>
    <row r="3118" ht="270" customHeight="1" x14ac:dyDescent="0.25"/>
    <row r="3119" ht="270" customHeight="1" x14ac:dyDescent="0.25"/>
    <row r="3120" ht="270" customHeight="1" x14ac:dyDescent="0.25"/>
    <row r="3121" ht="270" customHeight="1" x14ac:dyDescent="0.25"/>
    <row r="3122" ht="270" customHeight="1" x14ac:dyDescent="0.25"/>
    <row r="3123" ht="270" customHeight="1" x14ac:dyDescent="0.25"/>
    <row r="3124" ht="270" customHeight="1" x14ac:dyDescent="0.25"/>
    <row r="3125" ht="270" customHeight="1" x14ac:dyDescent="0.25"/>
    <row r="3126" ht="270" customHeight="1" x14ac:dyDescent="0.25"/>
    <row r="3127" ht="270" customHeight="1" x14ac:dyDescent="0.25"/>
    <row r="3128" ht="270" customHeight="1" x14ac:dyDescent="0.25"/>
    <row r="3129" ht="270" customHeight="1" x14ac:dyDescent="0.25"/>
    <row r="3130" ht="270" customHeight="1" x14ac:dyDescent="0.25"/>
    <row r="3131" ht="270" customHeight="1" x14ac:dyDescent="0.25"/>
    <row r="3132" ht="270" customHeight="1" x14ac:dyDescent="0.25"/>
    <row r="3133" ht="270" customHeight="1" x14ac:dyDescent="0.25"/>
    <row r="3134" ht="270" customHeight="1" x14ac:dyDescent="0.25"/>
    <row r="3135" ht="270" customHeight="1" x14ac:dyDescent="0.25"/>
    <row r="3136" ht="270" customHeight="1" x14ac:dyDescent="0.25"/>
    <row r="3137" ht="270" customHeight="1" x14ac:dyDescent="0.25"/>
    <row r="3138" ht="270" customHeight="1" x14ac:dyDescent="0.25"/>
    <row r="3139" ht="270" customHeight="1" x14ac:dyDescent="0.25"/>
    <row r="3140" ht="270" customHeight="1" x14ac:dyDescent="0.25"/>
    <row r="3141" ht="270" customHeight="1" x14ac:dyDescent="0.25"/>
    <row r="3142" ht="270" customHeight="1" x14ac:dyDescent="0.25"/>
    <row r="3143" ht="270" customHeight="1" x14ac:dyDescent="0.25"/>
    <row r="3144" ht="270" customHeight="1" x14ac:dyDescent="0.25"/>
    <row r="3145" ht="270" customHeight="1" x14ac:dyDescent="0.25"/>
    <row r="3146" ht="270" customHeight="1" x14ac:dyDescent="0.25"/>
    <row r="3147" ht="270" customHeight="1" x14ac:dyDescent="0.25"/>
    <row r="3148" ht="270" customHeight="1" x14ac:dyDescent="0.25"/>
    <row r="3149" ht="270" customHeight="1" x14ac:dyDescent="0.25"/>
    <row r="3150" ht="270" customHeight="1" x14ac:dyDescent="0.25"/>
    <row r="3151" ht="270" customHeight="1" x14ac:dyDescent="0.25"/>
    <row r="3152" ht="270" customHeight="1" x14ac:dyDescent="0.25"/>
    <row r="3153" ht="270" customHeight="1" x14ac:dyDescent="0.25"/>
    <row r="3154" ht="270" customHeight="1" x14ac:dyDescent="0.25"/>
    <row r="3155" ht="270" customHeight="1" x14ac:dyDescent="0.25"/>
    <row r="3156" ht="270" customHeight="1" x14ac:dyDescent="0.25"/>
    <row r="3157" ht="270" customHeight="1" x14ac:dyDescent="0.25"/>
    <row r="3158" ht="270" customHeight="1" x14ac:dyDescent="0.25"/>
    <row r="3159" ht="270" customHeight="1" x14ac:dyDescent="0.25"/>
    <row r="3160" ht="270" customHeight="1" x14ac:dyDescent="0.25"/>
    <row r="3161" ht="270" customHeight="1" x14ac:dyDescent="0.25"/>
    <row r="3162" ht="270" customHeight="1" x14ac:dyDescent="0.25"/>
    <row r="3163" ht="270" customHeight="1" x14ac:dyDescent="0.25"/>
    <row r="3164" ht="270" customHeight="1" x14ac:dyDescent="0.25"/>
    <row r="3165" ht="270" customHeight="1" x14ac:dyDescent="0.25"/>
    <row r="3166" ht="270" customHeight="1" x14ac:dyDescent="0.25"/>
    <row r="3167" ht="270" customHeight="1" x14ac:dyDescent="0.25"/>
    <row r="3168" ht="270" customHeight="1" x14ac:dyDescent="0.25"/>
    <row r="3169" ht="270" customHeight="1" x14ac:dyDescent="0.25"/>
    <row r="3170" ht="270" customHeight="1" x14ac:dyDescent="0.25"/>
    <row r="3171" ht="270" customHeight="1" x14ac:dyDescent="0.25"/>
    <row r="3172" ht="270" customHeight="1" x14ac:dyDescent="0.25"/>
    <row r="3173" ht="270" customHeight="1" x14ac:dyDescent="0.25"/>
    <row r="3174" ht="270" customHeight="1" x14ac:dyDescent="0.25"/>
    <row r="3175" ht="270" customHeight="1" x14ac:dyDescent="0.25"/>
    <row r="3176" ht="270" customHeight="1" x14ac:dyDescent="0.25"/>
    <row r="3177" ht="270" customHeight="1" x14ac:dyDescent="0.25"/>
    <row r="3178" ht="270" customHeight="1" x14ac:dyDescent="0.25"/>
    <row r="3179" ht="270" customHeight="1" x14ac:dyDescent="0.25"/>
    <row r="3180" ht="270" customHeight="1" x14ac:dyDescent="0.25"/>
    <row r="3181" ht="270" customHeight="1" x14ac:dyDescent="0.25"/>
    <row r="3182" ht="270" customHeight="1" x14ac:dyDescent="0.25"/>
    <row r="3183" ht="270" customHeight="1" x14ac:dyDescent="0.25"/>
    <row r="3184" ht="270" customHeight="1" x14ac:dyDescent="0.25"/>
    <row r="3185" ht="270" customHeight="1" x14ac:dyDescent="0.25"/>
    <row r="3186" ht="270" customHeight="1" x14ac:dyDescent="0.25"/>
    <row r="3187" ht="270" customHeight="1" x14ac:dyDescent="0.25"/>
    <row r="3188" ht="270" customHeight="1" x14ac:dyDescent="0.25"/>
    <row r="3189" ht="270" customHeight="1" x14ac:dyDescent="0.25"/>
    <row r="3190" ht="270" customHeight="1" x14ac:dyDescent="0.25"/>
    <row r="3191" ht="270" customHeight="1" x14ac:dyDescent="0.25"/>
    <row r="3192" ht="270" customHeight="1" x14ac:dyDescent="0.25"/>
    <row r="3193" ht="270" customHeight="1" x14ac:dyDescent="0.25"/>
    <row r="3194" ht="270" customHeight="1" x14ac:dyDescent="0.25"/>
    <row r="3195" ht="270" customHeight="1" x14ac:dyDescent="0.25"/>
    <row r="3196" ht="270" customHeight="1" x14ac:dyDescent="0.25"/>
    <row r="3197" ht="270" customHeight="1" x14ac:dyDescent="0.25"/>
    <row r="3198" ht="270" customHeight="1" x14ac:dyDescent="0.25"/>
    <row r="3199" ht="270" customHeight="1" x14ac:dyDescent="0.25"/>
    <row r="3200" ht="270" customHeight="1" x14ac:dyDescent="0.25"/>
    <row r="3201" ht="270" customHeight="1" x14ac:dyDescent="0.25"/>
    <row r="3202" ht="270" customHeight="1" x14ac:dyDescent="0.25"/>
    <row r="3203" ht="270" customHeight="1" x14ac:dyDescent="0.25"/>
    <row r="3204" ht="270" customHeight="1" x14ac:dyDescent="0.25"/>
    <row r="3205" ht="270" customHeight="1" x14ac:dyDescent="0.25"/>
    <row r="3206" ht="270" customHeight="1" x14ac:dyDescent="0.25"/>
    <row r="3207" ht="270" customHeight="1" x14ac:dyDescent="0.25"/>
    <row r="3208" ht="270" customHeight="1" x14ac:dyDescent="0.25"/>
    <row r="3209" ht="270" customHeight="1" x14ac:dyDescent="0.25"/>
    <row r="3210" ht="270" customHeight="1" x14ac:dyDescent="0.25"/>
    <row r="3211" ht="270" customHeight="1" x14ac:dyDescent="0.25"/>
    <row r="3212" ht="270" customHeight="1" x14ac:dyDescent="0.25"/>
    <row r="3213" ht="270" customHeight="1" x14ac:dyDescent="0.25"/>
    <row r="3214" ht="270" customHeight="1" x14ac:dyDescent="0.25"/>
    <row r="3215" ht="270" customHeight="1" x14ac:dyDescent="0.25"/>
    <row r="3216" ht="270" customHeight="1" x14ac:dyDescent="0.25"/>
    <row r="3217" ht="270" customHeight="1" x14ac:dyDescent="0.25"/>
    <row r="3218" ht="270" customHeight="1" x14ac:dyDescent="0.25"/>
    <row r="3219" ht="270" customHeight="1" x14ac:dyDescent="0.25"/>
    <row r="3220" ht="270" customHeight="1" x14ac:dyDescent="0.25"/>
    <row r="3221" ht="270" customHeight="1" x14ac:dyDescent="0.25"/>
    <row r="3222" ht="270" customHeight="1" x14ac:dyDescent="0.25"/>
    <row r="3223" ht="270" customHeight="1" x14ac:dyDescent="0.25"/>
    <row r="3224" ht="270" customHeight="1" x14ac:dyDescent="0.25"/>
    <row r="3225" ht="270" customHeight="1" x14ac:dyDescent="0.25"/>
    <row r="3226" ht="270" customHeight="1" x14ac:dyDescent="0.25"/>
    <row r="3227" ht="270" customHeight="1" x14ac:dyDescent="0.25"/>
    <row r="3228" ht="270" customHeight="1" x14ac:dyDescent="0.25"/>
    <row r="3229" ht="270" customHeight="1" x14ac:dyDescent="0.25"/>
    <row r="3230" ht="270" customHeight="1" x14ac:dyDescent="0.25"/>
    <row r="3231" ht="270" customHeight="1" x14ac:dyDescent="0.25"/>
    <row r="3232" ht="270" customHeight="1" x14ac:dyDescent="0.25"/>
    <row r="3233" ht="270" customHeight="1" x14ac:dyDescent="0.25"/>
    <row r="3234" ht="270" customHeight="1" x14ac:dyDescent="0.25"/>
    <row r="3235" ht="270" customHeight="1" x14ac:dyDescent="0.25"/>
    <row r="3236" ht="270" customHeight="1" x14ac:dyDescent="0.25"/>
    <row r="3237" ht="270" customHeight="1" x14ac:dyDescent="0.25"/>
    <row r="3238" ht="270" customHeight="1" x14ac:dyDescent="0.25"/>
    <row r="3239" ht="270" customHeight="1" x14ac:dyDescent="0.25"/>
    <row r="3240" ht="270" customHeight="1" x14ac:dyDescent="0.25"/>
    <row r="3241" ht="270" customHeight="1" x14ac:dyDescent="0.25"/>
    <row r="3242" ht="270" customHeight="1" x14ac:dyDescent="0.25"/>
    <row r="3243" ht="270" customHeight="1" x14ac:dyDescent="0.25"/>
    <row r="3244" ht="270" customHeight="1" x14ac:dyDescent="0.25"/>
    <row r="3245" ht="270" customHeight="1" x14ac:dyDescent="0.25"/>
    <row r="3246" ht="270" customHeight="1" x14ac:dyDescent="0.25"/>
    <row r="3247" ht="270" customHeight="1" x14ac:dyDescent="0.25"/>
    <row r="3248" ht="270" customHeight="1" x14ac:dyDescent="0.25"/>
    <row r="3249" ht="270" customHeight="1" x14ac:dyDescent="0.25"/>
    <row r="3250" ht="270" customHeight="1" x14ac:dyDescent="0.25"/>
    <row r="3251" ht="270" customHeight="1" x14ac:dyDescent="0.25"/>
    <row r="3252" ht="270" customHeight="1" x14ac:dyDescent="0.25"/>
    <row r="3253" ht="270" customHeight="1" x14ac:dyDescent="0.25"/>
    <row r="3254" ht="270" customHeight="1" x14ac:dyDescent="0.25"/>
    <row r="3255" ht="270" customHeight="1" x14ac:dyDescent="0.25"/>
    <row r="3256" ht="270" customHeight="1" x14ac:dyDescent="0.25"/>
    <row r="3257" ht="270" customHeight="1" x14ac:dyDescent="0.25"/>
    <row r="3258" ht="270" customHeight="1" x14ac:dyDescent="0.25"/>
    <row r="3259" ht="270" customHeight="1" x14ac:dyDescent="0.25"/>
    <row r="3260" ht="270" customHeight="1" x14ac:dyDescent="0.25"/>
    <row r="3261" ht="270" customHeight="1" x14ac:dyDescent="0.25"/>
    <row r="3262" ht="270" customHeight="1" x14ac:dyDescent="0.25"/>
    <row r="3263" ht="270" customHeight="1" x14ac:dyDescent="0.25"/>
    <row r="3264" ht="270" customHeight="1" x14ac:dyDescent="0.25"/>
    <row r="3265" ht="270" customHeight="1" x14ac:dyDescent="0.25"/>
    <row r="3266" ht="270" customHeight="1" x14ac:dyDescent="0.25"/>
    <row r="3267" ht="270" customHeight="1" x14ac:dyDescent="0.25"/>
    <row r="3268" ht="270" customHeight="1" x14ac:dyDescent="0.25"/>
    <row r="3269" ht="270" customHeight="1" x14ac:dyDescent="0.25"/>
    <row r="3270" ht="270" customHeight="1" x14ac:dyDescent="0.25"/>
    <row r="3271" ht="270" customHeight="1" x14ac:dyDescent="0.25"/>
    <row r="3272" ht="270" customHeight="1" x14ac:dyDescent="0.25"/>
    <row r="3273" ht="270" customHeight="1" x14ac:dyDescent="0.25"/>
    <row r="3274" ht="270" customHeight="1" x14ac:dyDescent="0.25"/>
    <row r="3275" ht="270" customHeight="1" x14ac:dyDescent="0.25"/>
    <row r="3276" ht="270" customHeight="1" x14ac:dyDescent="0.25"/>
    <row r="3277" ht="270" customHeight="1" x14ac:dyDescent="0.25"/>
    <row r="3278" ht="270" customHeight="1" x14ac:dyDescent="0.25"/>
    <row r="3279" ht="270" customHeight="1" x14ac:dyDescent="0.25"/>
    <row r="3280" ht="270" customHeight="1" x14ac:dyDescent="0.25"/>
    <row r="3281" ht="270" customHeight="1" x14ac:dyDescent="0.25"/>
    <row r="3282" ht="270" customHeight="1" x14ac:dyDescent="0.25"/>
    <row r="3283" ht="270" customHeight="1" x14ac:dyDescent="0.25"/>
    <row r="3284" ht="270" customHeight="1" x14ac:dyDescent="0.25"/>
    <row r="3285" ht="270" customHeight="1" x14ac:dyDescent="0.25"/>
    <row r="3286" ht="270" customHeight="1" x14ac:dyDescent="0.25"/>
    <row r="3287" ht="270" customHeight="1" x14ac:dyDescent="0.25"/>
    <row r="3288" ht="270" customHeight="1" x14ac:dyDescent="0.25"/>
    <row r="3289" ht="270" customHeight="1" x14ac:dyDescent="0.25"/>
    <row r="3290" ht="270" customHeight="1" x14ac:dyDescent="0.25"/>
    <row r="3291" ht="270" customHeight="1" x14ac:dyDescent="0.25"/>
    <row r="3292" ht="270" customHeight="1" x14ac:dyDescent="0.25"/>
    <row r="3293" ht="270" customHeight="1" x14ac:dyDescent="0.25"/>
    <row r="3294" ht="270" customHeight="1" x14ac:dyDescent="0.25"/>
    <row r="3295" ht="270" customHeight="1" x14ac:dyDescent="0.25"/>
    <row r="3296" ht="270" customHeight="1" x14ac:dyDescent="0.25"/>
    <row r="3297" ht="270" customHeight="1" x14ac:dyDescent="0.25"/>
    <row r="3298" ht="270" customHeight="1" x14ac:dyDescent="0.25"/>
    <row r="3299" ht="270" customHeight="1" x14ac:dyDescent="0.25"/>
    <row r="3300" ht="270" customHeight="1" x14ac:dyDescent="0.25"/>
    <row r="3301" ht="270" customHeight="1" x14ac:dyDescent="0.25"/>
    <row r="3302" ht="270" customHeight="1" x14ac:dyDescent="0.25"/>
    <row r="3303" ht="270" customHeight="1" x14ac:dyDescent="0.25"/>
    <row r="3304" ht="270" customHeight="1" x14ac:dyDescent="0.25"/>
    <row r="3305" ht="270" customHeight="1" x14ac:dyDescent="0.25"/>
    <row r="3306" ht="270" customHeight="1" x14ac:dyDescent="0.25"/>
    <row r="3307" ht="270" customHeight="1" x14ac:dyDescent="0.25"/>
    <row r="3308" ht="270" customHeight="1" x14ac:dyDescent="0.25"/>
    <row r="3309" ht="270" customHeight="1" x14ac:dyDescent="0.25"/>
    <row r="3310" ht="270" customHeight="1" x14ac:dyDescent="0.25"/>
    <row r="3311" ht="270" customHeight="1" x14ac:dyDescent="0.25"/>
    <row r="3312" ht="270" customHeight="1" x14ac:dyDescent="0.25"/>
    <row r="3313" ht="270" customHeight="1" x14ac:dyDescent="0.25"/>
    <row r="3314" ht="270" customHeight="1" x14ac:dyDescent="0.25"/>
    <row r="3315" ht="270" customHeight="1" x14ac:dyDescent="0.25"/>
    <row r="3316" ht="270" customHeight="1" x14ac:dyDescent="0.25"/>
    <row r="3317" ht="270" customHeight="1" x14ac:dyDescent="0.25"/>
    <row r="3318" ht="270" customHeight="1" x14ac:dyDescent="0.25"/>
    <row r="3319" ht="270" customHeight="1" x14ac:dyDescent="0.25"/>
    <row r="3320" ht="270" customHeight="1" x14ac:dyDescent="0.25"/>
    <row r="3321" ht="270" customHeight="1" x14ac:dyDescent="0.25"/>
    <row r="3322" ht="270" customHeight="1" x14ac:dyDescent="0.25"/>
    <row r="3323" ht="270" customHeight="1" x14ac:dyDescent="0.25"/>
    <row r="3324" ht="270" customHeight="1" x14ac:dyDescent="0.25"/>
    <row r="3325" ht="270" customHeight="1" x14ac:dyDescent="0.25"/>
    <row r="3326" ht="270" customHeight="1" x14ac:dyDescent="0.25"/>
    <row r="3327" ht="270" customHeight="1" x14ac:dyDescent="0.25"/>
    <row r="3328" ht="270" customHeight="1" x14ac:dyDescent="0.25"/>
    <row r="3329" ht="270" customHeight="1" x14ac:dyDescent="0.25"/>
    <row r="3330" ht="270" customHeight="1" x14ac:dyDescent="0.25"/>
    <row r="3331" ht="270" customHeight="1" x14ac:dyDescent="0.25"/>
    <row r="3332" ht="270" customHeight="1" x14ac:dyDescent="0.25"/>
    <row r="3333" ht="270" customHeight="1" x14ac:dyDescent="0.25"/>
    <row r="3334" ht="270" customHeight="1" x14ac:dyDescent="0.25"/>
    <row r="3335" ht="270" customHeight="1" x14ac:dyDescent="0.25"/>
    <row r="3336" ht="270" customHeight="1" x14ac:dyDescent="0.25"/>
    <row r="3337" ht="270" customHeight="1" x14ac:dyDescent="0.25"/>
    <row r="3338" ht="270" customHeight="1" x14ac:dyDescent="0.25"/>
    <row r="3339" ht="270" customHeight="1" x14ac:dyDescent="0.25"/>
    <row r="3340" ht="270" customHeight="1" x14ac:dyDescent="0.25"/>
    <row r="3341" ht="270" customHeight="1" x14ac:dyDescent="0.25"/>
    <row r="3342" ht="270" customHeight="1" x14ac:dyDescent="0.25"/>
    <row r="3343" ht="270" customHeight="1" x14ac:dyDescent="0.25"/>
    <row r="3344" ht="270" customHeight="1" x14ac:dyDescent="0.25"/>
    <row r="3345" ht="270" customHeight="1" x14ac:dyDescent="0.25"/>
    <row r="3346" ht="270" customHeight="1" x14ac:dyDescent="0.25"/>
    <row r="3347" ht="270" customHeight="1" x14ac:dyDescent="0.25"/>
    <row r="3348" ht="270" customHeight="1" x14ac:dyDescent="0.25"/>
    <row r="3349" ht="270" customHeight="1" x14ac:dyDescent="0.25"/>
    <row r="3350" ht="270" customHeight="1" x14ac:dyDescent="0.25"/>
    <row r="3351" ht="270" customHeight="1" x14ac:dyDescent="0.25"/>
    <row r="3352" ht="270" customHeight="1" x14ac:dyDescent="0.25"/>
    <row r="3353" ht="270" customHeight="1" x14ac:dyDescent="0.25"/>
    <row r="3354" ht="270" customHeight="1" x14ac:dyDescent="0.25"/>
    <row r="3355" ht="270" customHeight="1" x14ac:dyDescent="0.25"/>
    <row r="3356" ht="270" customHeight="1" x14ac:dyDescent="0.25"/>
    <row r="3357" ht="270" customHeight="1" x14ac:dyDescent="0.25"/>
    <row r="3358" ht="270" customHeight="1" x14ac:dyDescent="0.25"/>
    <row r="3359" ht="270" customHeight="1" x14ac:dyDescent="0.25"/>
    <row r="3360" ht="270" customHeight="1" x14ac:dyDescent="0.25"/>
    <row r="3361" ht="270" customHeight="1" x14ac:dyDescent="0.25"/>
    <row r="3362" ht="270" customHeight="1" x14ac:dyDescent="0.25"/>
    <row r="3363" ht="270" customHeight="1" x14ac:dyDescent="0.25"/>
    <row r="3364" ht="270" customHeight="1" x14ac:dyDescent="0.25"/>
    <row r="3365" ht="270" customHeight="1" x14ac:dyDescent="0.25"/>
    <row r="3366" ht="270" customHeight="1" x14ac:dyDescent="0.25"/>
    <row r="3367" ht="270" customHeight="1" x14ac:dyDescent="0.25"/>
    <row r="3368" ht="270" customHeight="1" x14ac:dyDescent="0.25"/>
    <row r="3369" ht="270" customHeight="1" x14ac:dyDescent="0.25"/>
    <row r="3370" ht="270" customHeight="1" x14ac:dyDescent="0.25"/>
    <row r="3371" ht="270" customHeight="1" x14ac:dyDescent="0.25"/>
    <row r="3372" ht="270" customHeight="1" x14ac:dyDescent="0.25"/>
    <row r="3373" ht="270" customHeight="1" x14ac:dyDescent="0.25"/>
    <row r="3374" ht="270" customHeight="1" x14ac:dyDescent="0.25"/>
    <row r="3375" ht="270" customHeight="1" x14ac:dyDescent="0.25"/>
    <row r="3376" ht="270" customHeight="1" x14ac:dyDescent="0.25"/>
    <row r="3377" ht="270" customHeight="1" x14ac:dyDescent="0.25"/>
    <row r="3378" ht="270" customHeight="1" x14ac:dyDescent="0.25"/>
    <row r="3379" ht="270" customHeight="1" x14ac:dyDescent="0.25"/>
    <row r="3380" ht="270" customHeight="1" x14ac:dyDescent="0.25"/>
    <row r="3381" ht="270" customHeight="1" x14ac:dyDescent="0.25"/>
    <row r="3382" ht="270" customHeight="1" x14ac:dyDescent="0.25"/>
    <row r="3383" ht="270" customHeight="1" x14ac:dyDescent="0.25"/>
    <row r="3384" ht="270" customHeight="1" x14ac:dyDescent="0.25"/>
    <row r="3385" ht="270" customHeight="1" x14ac:dyDescent="0.25"/>
    <row r="3386" ht="270" customHeight="1" x14ac:dyDescent="0.25"/>
    <row r="3387" ht="270" customHeight="1" x14ac:dyDescent="0.25"/>
    <row r="3388" ht="270" customHeight="1" x14ac:dyDescent="0.25"/>
    <row r="3389" ht="270" customHeight="1" x14ac:dyDescent="0.25"/>
    <row r="3390" ht="270" customHeight="1" x14ac:dyDescent="0.25"/>
    <row r="3391" ht="270" customHeight="1" x14ac:dyDescent="0.25"/>
    <row r="3392" ht="270" customHeight="1" x14ac:dyDescent="0.25"/>
    <row r="3393" ht="270" customHeight="1" x14ac:dyDescent="0.25"/>
    <row r="3394" ht="270" customHeight="1" x14ac:dyDescent="0.25"/>
    <row r="3395" ht="270" customHeight="1" x14ac:dyDescent="0.25"/>
    <row r="3396" ht="270" customHeight="1" x14ac:dyDescent="0.25"/>
    <row r="3397" ht="270" customHeight="1" x14ac:dyDescent="0.25"/>
    <row r="3398" ht="270" customHeight="1" x14ac:dyDescent="0.25"/>
    <row r="3399" ht="270" customHeight="1" x14ac:dyDescent="0.25"/>
    <row r="3400" ht="270" customHeight="1" x14ac:dyDescent="0.25"/>
    <row r="3401" ht="270" customHeight="1" x14ac:dyDescent="0.25"/>
    <row r="3402" ht="270" customHeight="1" x14ac:dyDescent="0.25"/>
    <row r="3403" ht="270" customHeight="1" x14ac:dyDescent="0.25"/>
    <row r="3404" ht="270" customHeight="1" x14ac:dyDescent="0.25"/>
    <row r="3405" ht="270" customHeight="1" x14ac:dyDescent="0.25"/>
    <row r="3406" ht="270" customHeight="1" x14ac:dyDescent="0.25"/>
    <row r="3407" ht="270" customHeight="1" x14ac:dyDescent="0.25"/>
    <row r="3408" ht="270" customHeight="1" x14ac:dyDescent="0.25"/>
    <row r="3409" ht="270" customHeight="1" x14ac:dyDescent="0.25"/>
    <row r="3410" ht="270" customHeight="1" x14ac:dyDescent="0.25"/>
    <row r="3411" ht="270" customHeight="1" x14ac:dyDescent="0.25"/>
    <row r="3412" ht="270" customHeight="1" x14ac:dyDescent="0.25"/>
    <row r="3413" ht="270" customHeight="1" x14ac:dyDescent="0.25"/>
    <row r="3414" ht="270" customHeight="1" x14ac:dyDescent="0.25"/>
    <row r="3415" ht="270" customHeight="1" x14ac:dyDescent="0.25"/>
    <row r="3416" ht="270" customHeight="1" x14ac:dyDescent="0.25"/>
    <row r="3417" ht="270" customHeight="1" x14ac:dyDescent="0.25"/>
    <row r="3418" ht="270" customHeight="1" x14ac:dyDescent="0.25"/>
    <row r="3419" ht="270" customHeight="1" x14ac:dyDescent="0.25"/>
    <row r="3420" ht="270" customHeight="1" x14ac:dyDescent="0.25"/>
    <row r="3421" ht="270" customHeight="1" x14ac:dyDescent="0.25"/>
    <row r="3422" ht="270" customHeight="1" x14ac:dyDescent="0.25"/>
    <row r="3423" ht="270" customHeight="1" x14ac:dyDescent="0.25"/>
    <row r="3424" ht="270" customHeight="1" x14ac:dyDescent="0.25"/>
    <row r="3425" ht="270" customHeight="1" x14ac:dyDescent="0.25"/>
    <row r="3426" ht="270" customHeight="1" x14ac:dyDescent="0.25"/>
    <row r="3427" ht="270" customHeight="1" x14ac:dyDescent="0.25"/>
    <row r="3428" ht="270" customHeight="1" x14ac:dyDescent="0.25"/>
    <row r="3429" ht="270" customHeight="1" x14ac:dyDescent="0.25"/>
    <row r="3430" ht="270" customHeight="1" x14ac:dyDescent="0.25"/>
    <row r="3431" ht="270" customHeight="1" x14ac:dyDescent="0.25"/>
    <row r="3432" ht="270" customHeight="1" x14ac:dyDescent="0.25"/>
    <row r="3433" ht="270" customHeight="1" x14ac:dyDescent="0.25"/>
    <row r="3434" ht="270" customHeight="1" x14ac:dyDescent="0.25"/>
    <row r="3435" ht="270" customHeight="1" x14ac:dyDescent="0.25"/>
    <row r="3436" ht="270" customHeight="1" x14ac:dyDescent="0.25"/>
    <row r="3437" ht="270" customHeight="1" x14ac:dyDescent="0.25"/>
    <row r="3438" ht="270" customHeight="1" x14ac:dyDescent="0.25"/>
    <row r="3439" ht="270" customHeight="1" x14ac:dyDescent="0.25"/>
    <row r="3440" ht="270" customHeight="1" x14ac:dyDescent="0.25"/>
    <row r="3441" ht="270" customHeight="1" x14ac:dyDescent="0.25"/>
    <row r="3442" ht="270" customHeight="1" x14ac:dyDescent="0.25"/>
    <row r="3443" ht="270" customHeight="1" x14ac:dyDescent="0.25"/>
    <row r="3444" ht="270" customHeight="1" x14ac:dyDescent="0.25"/>
    <row r="3445" ht="270" customHeight="1" x14ac:dyDescent="0.25"/>
    <row r="3446" ht="270" customHeight="1" x14ac:dyDescent="0.25"/>
    <row r="3447" ht="270" customHeight="1" x14ac:dyDescent="0.25"/>
    <row r="3448" ht="270" customHeight="1" x14ac:dyDescent="0.25"/>
    <row r="3449" ht="270" customHeight="1" x14ac:dyDescent="0.25"/>
    <row r="3450" ht="270" customHeight="1" x14ac:dyDescent="0.25"/>
    <row r="3451" ht="270" customHeight="1" x14ac:dyDescent="0.25"/>
    <row r="3452" ht="270" customHeight="1" x14ac:dyDescent="0.25"/>
    <row r="3453" ht="270" customHeight="1" x14ac:dyDescent="0.25"/>
    <row r="3454" ht="270" customHeight="1" x14ac:dyDescent="0.25"/>
    <row r="3455" ht="270" customHeight="1" x14ac:dyDescent="0.25"/>
    <row r="3456" ht="270" customHeight="1" x14ac:dyDescent="0.25"/>
    <row r="3457" ht="270" customHeight="1" x14ac:dyDescent="0.25"/>
    <row r="3458" ht="270" customHeight="1" x14ac:dyDescent="0.25"/>
    <row r="3459" ht="270" customHeight="1" x14ac:dyDescent="0.25"/>
    <row r="3460" ht="270" customHeight="1" x14ac:dyDescent="0.25"/>
    <row r="3461" ht="270" customHeight="1" x14ac:dyDescent="0.25"/>
    <row r="3462" ht="270" customHeight="1" x14ac:dyDescent="0.25"/>
    <row r="3463" ht="270" customHeight="1" x14ac:dyDescent="0.25"/>
    <row r="3464" ht="270" customHeight="1" x14ac:dyDescent="0.25"/>
    <row r="3465" ht="270" customHeight="1" x14ac:dyDescent="0.25"/>
    <row r="3466" ht="270" customHeight="1" x14ac:dyDescent="0.25"/>
    <row r="3467" ht="270" customHeight="1" x14ac:dyDescent="0.25"/>
    <row r="3468" ht="270" customHeight="1" x14ac:dyDescent="0.25"/>
    <row r="3469" ht="270" customHeight="1" x14ac:dyDescent="0.25"/>
    <row r="3470" ht="270" customHeight="1" x14ac:dyDescent="0.25"/>
    <row r="3471" ht="270" customHeight="1" x14ac:dyDescent="0.25"/>
    <row r="3472" ht="270" customHeight="1" x14ac:dyDescent="0.25"/>
    <row r="3473" ht="270" customHeight="1" x14ac:dyDescent="0.25"/>
    <row r="3474" ht="270" customHeight="1" x14ac:dyDescent="0.25"/>
    <row r="3475" ht="270" customHeight="1" x14ac:dyDescent="0.25"/>
    <row r="3476" ht="270" customHeight="1" x14ac:dyDescent="0.25"/>
    <row r="3477" ht="270" customHeight="1" x14ac:dyDescent="0.25"/>
    <row r="3478" ht="270" customHeight="1" x14ac:dyDescent="0.25"/>
    <row r="3479" ht="270" customHeight="1" x14ac:dyDescent="0.25"/>
    <row r="3480" ht="270" customHeight="1" x14ac:dyDescent="0.25"/>
    <row r="3481" ht="270" customHeight="1" x14ac:dyDescent="0.25"/>
    <row r="3482" ht="270" customHeight="1" x14ac:dyDescent="0.25"/>
    <row r="3483" ht="270" customHeight="1" x14ac:dyDescent="0.25"/>
    <row r="3484" ht="270" customHeight="1" x14ac:dyDescent="0.25"/>
    <row r="3485" ht="270" customHeight="1" x14ac:dyDescent="0.25"/>
    <row r="3486" ht="270" customHeight="1" x14ac:dyDescent="0.25"/>
    <row r="3487" ht="270" customHeight="1" x14ac:dyDescent="0.25"/>
    <row r="3488" ht="270" customHeight="1" x14ac:dyDescent="0.25"/>
    <row r="3489" ht="270" customHeight="1" x14ac:dyDescent="0.25"/>
    <row r="3490" ht="270" customHeight="1" x14ac:dyDescent="0.25"/>
    <row r="3491" ht="270" customHeight="1" x14ac:dyDescent="0.25"/>
    <row r="3492" ht="270" customHeight="1" x14ac:dyDescent="0.25"/>
    <row r="3493" ht="270" customHeight="1" x14ac:dyDescent="0.25"/>
    <row r="3494" ht="270" customHeight="1" x14ac:dyDescent="0.25"/>
    <row r="3495" ht="270" customHeight="1" x14ac:dyDescent="0.25"/>
    <row r="3496" ht="270" customHeight="1" x14ac:dyDescent="0.25"/>
    <row r="3497" ht="270" customHeight="1" x14ac:dyDescent="0.25"/>
    <row r="3498" ht="270" customHeight="1" x14ac:dyDescent="0.25"/>
    <row r="3499" ht="270" customHeight="1" x14ac:dyDescent="0.25"/>
    <row r="3500" ht="270" customHeight="1" x14ac:dyDescent="0.25"/>
    <row r="3501" ht="270" customHeight="1" x14ac:dyDescent="0.25"/>
    <row r="3502" ht="270" customHeight="1" x14ac:dyDescent="0.25"/>
    <row r="3503" ht="270" customHeight="1" x14ac:dyDescent="0.25"/>
    <row r="3504" ht="270" customHeight="1" x14ac:dyDescent="0.25"/>
    <row r="3505" ht="270" customHeight="1" x14ac:dyDescent="0.25"/>
    <row r="3506" ht="270" customHeight="1" x14ac:dyDescent="0.25"/>
    <row r="3507" ht="270" customHeight="1" x14ac:dyDescent="0.25"/>
    <row r="3508" ht="270" customHeight="1" x14ac:dyDescent="0.25"/>
    <row r="3509" ht="270" customHeight="1" x14ac:dyDescent="0.25"/>
    <row r="3510" ht="270" customHeight="1" x14ac:dyDescent="0.25"/>
    <row r="3511" ht="270" customHeight="1" x14ac:dyDescent="0.25"/>
    <row r="3512" ht="270" customHeight="1" x14ac:dyDescent="0.25"/>
    <row r="3513" ht="270" customHeight="1" x14ac:dyDescent="0.25"/>
    <row r="3514" ht="270" customHeight="1" x14ac:dyDescent="0.25"/>
    <row r="3515" ht="270" customHeight="1" x14ac:dyDescent="0.25"/>
    <row r="3516" ht="270" customHeight="1" x14ac:dyDescent="0.25"/>
    <row r="3517" ht="270" customHeight="1" x14ac:dyDescent="0.25"/>
    <row r="3518" ht="270" customHeight="1" x14ac:dyDescent="0.25"/>
    <row r="3519" ht="270" customHeight="1" x14ac:dyDescent="0.25"/>
    <row r="3520" ht="270" customHeight="1" x14ac:dyDescent="0.25"/>
    <row r="3521" ht="270" customHeight="1" x14ac:dyDescent="0.25"/>
    <row r="3522" ht="270" customHeight="1" x14ac:dyDescent="0.25"/>
    <row r="3523" ht="270" customHeight="1" x14ac:dyDescent="0.25"/>
    <row r="3524" ht="270" customHeight="1" x14ac:dyDescent="0.25"/>
    <row r="3525" ht="270" customHeight="1" x14ac:dyDescent="0.25"/>
    <row r="3526" ht="270" customHeight="1" x14ac:dyDescent="0.25"/>
    <row r="3527" ht="270" customHeight="1" x14ac:dyDescent="0.25"/>
    <row r="3528" ht="270" customHeight="1" x14ac:dyDescent="0.25"/>
  </sheetData>
  <mergeCells count="18">
    <mergeCell ref="A34:A36"/>
    <mergeCell ref="A85:A86"/>
    <mergeCell ref="C1:C2"/>
    <mergeCell ref="A4:A26"/>
    <mergeCell ref="B6:B13"/>
    <mergeCell ref="B15:B26"/>
    <mergeCell ref="A1:A2"/>
    <mergeCell ref="B1:B2"/>
    <mergeCell ref="A241:A242"/>
    <mergeCell ref="A244:A245"/>
    <mergeCell ref="A247:A248"/>
    <mergeCell ref="A250:A251"/>
    <mergeCell ref="A108:A112"/>
    <mergeCell ref="A125:A126"/>
    <mergeCell ref="A165:A167"/>
    <mergeCell ref="A169:A171"/>
    <mergeCell ref="A178:A180"/>
    <mergeCell ref="A228:A229"/>
  </mergeCells>
  <pageMargins left="0.25" right="0.25" top="0.75" bottom="0.75" header="0.3" footer="0.3"/>
  <pageSetup paperSize="9" scale="8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№ 1</vt:lpstr>
      <vt:lpstr>СМАРТ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Klishina</dc:creator>
  <cp:lastModifiedBy>reab2</cp:lastModifiedBy>
  <cp:lastPrinted>2019-11-19T00:13:34Z</cp:lastPrinted>
  <dcterms:created xsi:type="dcterms:W3CDTF">2013-11-22T11:49:29Z</dcterms:created>
  <dcterms:modified xsi:type="dcterms:W3CDTF">2019-12-12T02:11:52Z</dcterms:modified>
</cp:coreProperties>
</file>